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avinia\Documents\Interreg VI-A\"/>
    </mc:Choice>
  </mc:AlternateContent>
  <xr:revisionPtr revIDLastSave="0" documentId="8_{FFB8A526-55FD-4BB6-9D2C-2327090C5D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1  P2" sheetId="2" r:id="rId1"/>
    <sheet name="JEMS_Funding source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L8" i="2"/>
  <c r="M8" i="2" s="1"/>
  <c r="E8" i="2"/>
  <c r="E9" i="2" s="1"/>
  <c r="D9" i="2"/>
  <c r="I7" i="1"/>
  <c r="K7" i="1"/>
  <c r="K11" i="1" s="1"/>
  <c r="J6" i="1"/>
  <c r="J7" i="1" s="1"/>
  <c r="J13" i="1" s="1"/>
  <c r="D11" i="1"/>
  <c r="D12" i="1" s="1"/>
  <c r="E20" i="1"/>
  <c r="E26" i="1" s="1"/>
  <c r="D19" i="1"/>
  <c r="D20" i="1" s="1"/>
  <c r="D26" i="1" s="1"/>
  <c r="D24" i="1" s="1"/>
  <c r="D6" i="1"/>
  <c r="D7" i="1" s="1"/>
  <c r="L14" i="2" l="1"/>
  <c r="M14" i="2" s="1"/>
  <c r="M13" i="2" s="1"/>
  <c r="M15" i="2" s="1"/>
  <c r="M9" i="2"/>
  <c r="L9" i="2"/>
  <c r="L15" i="2" s="1"/>
  <c r="J12" i="1"/>
  <c r="J11" i="1" s="1"/>
  <c r="K13" i="1"/>
  <c r="D25" i="1"/>
  <c r="L13" i="2" l="1"/>
  <c r="E7" i="1"/>
  <c r="E13" i="1" s="1"/>
  <c r="E11" i="1" l="1"/>
  <c r="D13" i="1"/>
  <c r="F8" i="2" l="1"/>
  <c r="F9" i="2" l="1"/>
  <c r="E14" i="2"/>
  <c r="F14" i="2" s="1"/>
  <c r="F13" i="2" s="1"/>
  <c r="E15" i="2"/>
  <c r="E13" i="2" l="1"/>
  <c r="F15" i="2"/>
</calcChain>
</file>

<file path=xl/sharedStrings.xml><?xml version="1.0" encoding="utf-8"?>
<sst xmlns="http://schemas.openxmlformats.org/spreadsheetml/2006/main" count="84" uniqueCount="28">
  <si>
    <t>Public</t>
  </si>
  <si>
    <t>Public/Private</t>
  </si>
  <si>
    <t>Project Partner (PP)</t>
  </si>
  <si>
    <t>Amounts (Euro)</t>
  </si>
  <si>
    <t xml:space="preserve">Funding sources calculation in JEMS </t>
  </si>
  <si>
    <t>Partner total eligible budget</t>
  </si>
  <si>
    <t>Total partner contribution</t>
  </si>
  <si>
    <t xml:space="preserve">Partner Contribution </t>
  </si>
  <si>
    <t>Legal Status of contribution</t>
  </si>
  <si>
    <t>Percentages (%)</t>
  </si>
  <si>
    <t>State Budget (SB)</t>
  </si>
  <si>
    <t>calculated automatically</t>
  </si>
  <si>
    <t>amount manual input</t>
  </si>
  <si>
    <r>
      <t xml:space="preserve">Program Cofinancing  </t>
    </r>
    <r>
      <rPr>
        <i/>
        <sz val="12"/>
        <color theme="1"/>
        <rFont val="Trebuchet MS"/>
        <family val="2"/>
      </rPr>
      <t>(ERDF)</t>
    </r>
  </si>
  <si>
    <r>
      <t xml:space="preserve">Origin of </t>
    </r>
    <r>
      <rPr>
        <b/>
        <sz val="12"/>
        <color theme="1"/>
        <rFont val="Trebuchet MS"/>
        <family val="2"/>
      </rPr>
      <t>partner contribution</t>
    </r>
    <r>
      <rPr>
        <sz val="12"/>
        <color theme="1"/>
        <rFont val="Trebuchet MS"/>
        <family val="2"/>
      </rPr>
      <t xml:space="preserve"> (Source of contribution)</t>
    </r>
  </si>
  <si>
    <t xml:space="preserve">In this table you can define/simulate your co-financing sources according to Jems logic:  APPLICATION FORM (AF) -&gt; Project partners (B) -&gt; Partners overview -&gt; Partner -&gt; Co-financing </t>
  </si>
  <si>
    <t>RO</t>
  </si>
  <si>
    <t>HU</t>
  </si>
  <si>
    <t>Jems</t>
  </si>
  <si>
    <t>RO-Beneficiaries</t>
  </si>
  <si>
    <t>HU-Beneficiaries</t>
  </si>
  <si>
    <t xml:space="preserve">This table is a tool to help you define/simulate the co-financing sources according to Jems logic:  APPLICATION FORM (AF) -&gt; Project partners (B) -&gt; Partners overview -&gt; Partner -&gt; Co-financing </t>
  </si>
  <si>
    <t>! ATTENTION ! The maximum ERDF funds per project cannot exceed 2 mil euro for Priorities 1 (S.O 2.2, 2.4, 2.7) and Priority 2 (S.O 4.5 and 4.6) and 200,000 euro for Priority 3 (ISO 6.3)</t>
  </si>
  <si>
    <t>Automatic public</t>
  </si>
  <si>
    <r>
      <t xml:space="preserve">* In case you intend to increase your own contribution, please be aware that the maximum co-financing rate is of 22.50% out of the ERDF for RO applicants, and 18.75% out of ERDF for HU applicants.
</t>
    </r>
    <r>
      <rPr>
        <i/>
        <sz val="11"/>
        <color theme="4" tint="-0.249977111117893"/>
        <rFont val="Trebuchet MS"/>
        <family val="2"/>
      </rPr>
      <t>** In case you are a central budgetary entity then your own contribution is ensured through the national state budget. Consequently, in case the ERDF represents 80% of the total budget, the total Automatic Public contribution will represent 20% of the total budget and the Partner contribution will be 0. In case the ERDF will represent less than 80% of the total budget, the amount to be introduced in Jems at the Automatic Public contribution field should not exceed 25% out of the ERDF.The difference will be introduced in the own contribution field.</t>
    </r>
  </si>
  <si>
    <r>
      <t xml:space="preserve">Program Cofinancing  </t>
    </r>
    <r>
      <rPr>
        <i/>
        <sz val="11"/>
        <color theme="1"/>
        <rFont val="Trebuchet MS"/>
        <family val="2"/>
      </rPr>
      <t>(ERDF)</t>
    </r>
  </si>
  <si>
    <r>
      <t xml:space="preserve">Origin of </t>
    </r>
    <r>
      <rPr>
        <b/>
        <sz val="11"/>
        <color theme="1"/>
        <rFont val="Trebuchet MS"/>
        <family val="2"/>
      </rPr>
      <t>partner contribution</t>
    </r>
    <r>
      <rPr>
        <sz val="11"/>
        <color theme="1"/>
        <rFont val="Trebuchet MS"/>
        <family val="2"/>
      </rPr>
      <t xml:space="preserve"> (Source of contribution)</t>
    </r>
  </si>
  <si>
    <t>Percentages to be introduced in Jems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</si>
</sst>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;[Red]\-[$€-2]\ #,##0.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i/>
      <sz val="12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Trebuchet MS"/>
      <family val="2"/>
    </font>
    <font>
      <i/>
      <sz val="11"/>
      <color theme="4" tint="-0.249977111117893"/>
      <name val="Trebuchet MS"/>
      <family val="2"/>
    </font>
    <font>
      <b/>
      <sz val="11"/>
      <color rgb="FFFF000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i/>
      <sz val="11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2" fillId="0" borderId="4" xfId="0" applyFont="1" applyBorder="1" applyAlignment="1">
      <alignment vertical="center"/>
    </xf>
    <xf numFmtId="0" fontId="3" fillId="0" borderId="3" xfId="0" applyFont="1" applyBorder="1"/>
    <xf numFmtId="164" fontId="3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3" fillId="2" borderId="0" xfId="0" applyFont="1" applyFill="1"/>
    <xf numFmtId="0" fontId="3" fillId="4" borderId="0" xfId="0" applyFont="1" applyFill="1"/>
    <xf numFmtId="0" fontId="5" fillId="0" borderId="0" xfId="0" applyFont="1"/>
    <xf numFmtId="165" fontId="0" fillId="0" borderId="0" xfId="0" applyNumberFormat="1"/>
    <xf numFmtId="166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9" fontId="3" fillId="0" borderId="7" xfId="0" applyNumberFormat="1" applyFont="1" applyBorder="1"/>
    <xf numFmtId="164" fontId="3" fillId="3" borderId="7" xfId="0" applyNumberFormat="1" applyFont="1" applyFill="1" applyBorder="1"/>
    <xf numFmtId="9" fontId="3" fillId="2" borderId="7" xfId="0" applyNumberFormat="1" applyFont="1" applyFill="1" applyBorder="1"/>
    <xf numFmtId="9" fontId="3" fillId="3" borderId="7" xfId="0" applyNumberFormat="1" applyFont="1" applyFill="1" applyBorder="1"/>
    <xf numFmtId="10" fontId="3" fillId="3" borderId="7" xfId="0" applyNumberFormat="1" applyFont="1" applyFill="1" applyBorder="1"/>
    <xf numFmtId="164" fontId="6" fillId="3" borderId="7" xfId="2" applyNumberFormat="1" applyFill="1" applyBorder="1" applyAlignment="1">
      <alignment vertical="center" wrapText="1"/>
    </xf>
    <xf numFmtId="164" fontId="6" fillId="2" borderId="7" xfId="2" applyNumberFormat="1" applyFill="1" applyBorder="1" applyAlignment="1">
      <alignment vertical="center" wrapText="1"/>
    </xf>
    <xf numFmtId="10" fontId="3" fillId="0" borderId="7" xfId="1" applyNumberFormat="1" applyFont="1" applyBorder="1" applyAlignment="1">
      <alignment horizontal="right" vertical="center"/>
    </xf>
    <xf numFmtId="10" fontId="3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0" fontId="3" fillId="0" borderId="0" xfId="0" applyFont="1" applyFill="1"/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164" fontId="12" fillId="3" borderId="7" xfId="2" applyNumberFormat="1" applyFont="1" applyFill="1" applyBorder="1" applyAlignment="1">
      <alignment vertical="center" wrapText="1"/>
    </xf>
    <xf numFmtId="164" fontId="12" fillId="2" borderId="7" xfId="2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9" fontId="12" fillId="0" borderId="7" xfId="0" applyNumberFormat="1" applyFont="1" applyBorder="1"/>
    <xf numFmtId="2" fontId="12" fillId="6" borderId="7" xfId="0" applyNumberFormat="1" applyFont="1" applyFill="1" applyBorder="1"/>
    <xf numFmtId="10" fontId="12" fillId="5" borderId="7" xfId="0" applyNumberFormat="1" applyFont="1" applyFill="1" applyBorder="1"/>
    <xf numFmtId="0" fontId="12" fillId="0" borderId="3" xfId="0" applyFont="1" applyBorder="1" applyAlignment="1">
      <alignment vertical="center"/>
    </xf>
    <xf numFmtId="2" fontId="12" fillId="0" borderId="7" xfId="0" applyNumberFormat="1" applyFont="1" applyBorder="1"/>
    <xf numFmtId="10" fontId="12" fillId="3" borderId="7" xfId="0" applyNumberFormat="1" applyFont="1" applyFill="1" applyBorder="1"/>
    <xf numFmtId="0" fontId="13" fillId="0" borderId="4" xfId="0" applyFont="1" applyBorder="1" applyAlignment="1">
      <alignment vertical="center"/>
    </xf>
    <xf numFmtId="0" fontId="12" fillId="0" borderId="3" xfId="0" applyFont="1" applyBorder="1"/>
    <xf numFmtId="164" fontId="12" fillId="0" borderId="0" xfId="0" applyNumberFormat="1" applyFont="1"/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7" xfId="0" applyFont="1" applyBorder="1" applyAlignment="1">
      <alignment horizontal="center" vertical="center"/>
    </xf>
    <xf numFmtId="0" fontId="0" fillId="0" borderId="7" xfId="0" applyFont="1" applyBorder="1"/>
    <xf numFmtId="10" fontId="12" fillId="0" borderId="7" xfId="0" applyNumberFormat="1" applyFont="1" applyBorder="1" applyAlignment="1">
      <alignment horizontal="center" vertical="center"/>
    </xf>
    <xf numFmtId="2" fontId="12" fillId="2" borderId="7" xfId="0" applyNumberFormat="1" applyFont="1" applyFill="1" applyBorder="1"/>
    <xf numFmtId="9" fontId="12" fillId="3" borderId="7" xfId="0" applyNumberFormat="1" applyFont="1" applyFill="1" applyBorder="1"/>
  </cellXfs>
  <cellStyles count="3">
    <cellStyle name="Normal" xfId="0" builtinId="0"/>
    <cellStyle name="Normál 3" xfId="2" xr:uid="{D4E85445-33E8-4E7B-AB09-753307EBF396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A411-7961-41A2-AE0F-29F715F78061}">
  <sheetPr>
    <tabColor rgb="FFFFC000"/>
  </sheetPr>
  <dimension ref="B2:O26"/>
  <sheetViews>
    <sheetView tabSelected="1" topLeftCell="A7" zoomScale="96" zoomScaleNormal="96" workbookViewId="0">
      <selection activeCell="D8" sqref="D8"/>
    </sheetView>
  </sheetViews>
  <sheetFormatPr defaultRowHeight="14.4" x14ac:dyDescent="0.3"/>
  <cols>
    <col min="1" max="1" width="3.5546875" customWidth="1"/>
    <col min="2" max="2" width="34.109375" customWidth="1"/>
    <col min="3" max="3" width="18.77734375" customWidth="1"/>
    <col min="5" max="5" width="16.77734375" customWidth="1"/>
    <col min="6" max="6" width="15.21875" customWidth="1"/>
    <col min="7" max="7" width="7.33203125" customWidth="1"/>
    <col min="8" max="8" width="7" customWidth="1"/>
    <col min="9" max="9" width="30.44140625" customWidth="1"/>
    <col min="10" max="10" width="18" customWidth="1"/>
    <col min="12" max="12" width="18.33203125" customWidth="1"/>
    <col min="13" max="13" width="16.33203125" customWidth="1"/>
    <col min="15" max="15" width="11.88671875" bestFit="1" customWidth="1"/>
  </cols>
  <sheetData>
    <row r="2" spans="2:15" ht="15.6" x14ac:dyDescent="0.3">
      <c r="B2" s="33" t="s">
        <v>21</v>
      </c>
    </row>
    <row r="3" spans="2:15" ht="12.6" customHeight="1" x14ac:dyDescent="0.3">
      <c r="C3" s="32"/>
    </row>
    <row r="4" spans="2:15" ht="15.6" x14ac:dyDescent="0.3">
      <c r="C4" s="37" t="s">
        <v>19</v>
      </c>
      <c r="D4" s="37"/>
      <c r="J4" s="37" t="s">
        <v>20</v>
      </c>
      <c r="K4" s="37"/>
    </row>
    <row r="6" spans="2:15" x14ac:dyDescent="0.3">
      <c r="F6" s="34" t="s">
        <v>18</v>
      </c>
      <c r="M6" s="34" t="s">
        <v>18</v>
      </c>
    </row>
    <row r="7" spans="2:15" ht="50.4" customHeight="1" x14ac:dyDescent="0.3">
      <c r="B7" s="43" t="s">
        <v>4</v>
      </c>
      <c r="C7" s="44"/>
      <c r="D7" s="45" t="s">
        <v>16</v>
      </c>
      <c r="E7" s="46" t="s">
        <v>3</v>
      </c>
      <c r="F7" s="45" t="s">
        <v>27</v>
      </c>
      <c r="I7" s="43" t="s">
        <v>4</v>
      </c>
      <c r="J7" s="44"/>
      <c r="K7" s="45" t="s">
        <v>17</v>
      </c>
      <c r="L7" s="46" t="s">
        <v>3</v>
      </c>
      <c r="M7" s="45" t="s">
        <v>27</v>
      </c>
    </row>
    <row r="8" spans="2:15" x14ac:dyDescent="0.3">
      <c r="B8" s="47" t="s">
        <v>25</v>
      </c>
      <c r="C8" s="48"/>
      <c r="D8" s="49">
        <v>80</v>
      </c>
      <c r="E8" s="41">
        <f>IF(ROUNDDOWN(E10*D8%,2)&lt;=2000000,ROUNDDOWN(E10*D8%,2),2000000)</f>
        <v>160000</v>
      </c>
      <c r="F8" s="50">
        <f>E8/E10</f>
        <v>0.8</v>
      </c>
      <c r="I8" s="47" t="s">
        <v>25</v>
      </c>
      <c r="J8" s="48"/>
      <c r="K8" s="63">
        <v>80</v>
      </c>
      <c r="L8" s="41">
        <f>IF(ROUNDDOWN(L10*K8%,2)&lt;=2000000,ROUNDDOWN(L10*K8%,2),2000000)</f>
        <v>2000000</v>
      </c>
      <c r="M8" s="50">
        <f>L8/L10</f>
        <v>0.4</v>
      </c>
    </row>
    <row r="9" spans="2:15" x14ac:dyDescent="0.3">
      <c r="B9" s="51" t="s">
        <v>7</v>
      </c>
      <c r="C9" s="48"/>
      <c r="D9" s="52">
        <f>100-D8</f>
        <v>20</v>
      </c>
      <c r="E9" s="41">
        <f>E10-E8</f>
        <v>40000</v>
      </c>
      <c r="F9" s="53">
        <f>F10-F8</f>
        <v>0.19999999999999996</v>
      </c>
      <c r="I9" s="51" t="s">
        <v>7</v>
      </c>
      <c r="J9" s="48"/>
      <c r="K9" s="52">
        <f>100-K8</f>
        <v>20</v>
      </c>
      <c r="L9" s="41">
        <f>L10-L8</f>
        <v>3000000</v>
      </c>
      <c r="M9" s="53">
        <f>M10-M8</f>
        <v>0.6</v>
      </c>
    </row>
    <row r="10" spans="2:15" x14ac:dyDescent="0.3">
      <c r="B10" s="54" t="s">
        <v>5</v>
      </c>
      <c r="C10" s="48"/>
      <c r="D10" s="52"/>
      <c r="E10" s="42">
        <v>200000</v>
      </c>
      <c r="F10" s="53">
        <v>1</v>
      </c>
      <c r="I10" s="54" t="s">
        <v>5</v>
      </c>
      <c r="J10" s="48"/>
      <c r="K10" s="52"/>
      <c r="L10" s="42">
        <v>5000000</v>
      </c>
      <c r="M10" s="64">
        <v>1</v>
      </c>
    </row>
    <row r="11" spans="2:15" x14ac:dyDescent="0.3">
      <c r="B11" s="55"/>
      <c r="C11" s="56"/>
      <c r="D11" s="56"/>
      <c r="E11" s="55"/>
      <c r="F11" s="55"/>
      <c r="I11" s="55"/>
      <c r="J11" s="56"/>
      <c r="K11" s="56"/>
      <c r="L11" s="55"/>
      <c r="M11" s="55"/>
    </row>
    <row r="12" spans="2:15" ht="28.8" x14ac:dyDescent="0.3">
      <c r="B12" s="57" t="s">
        <v>26</v>
      </c>
      <c r="C12" s="58" t="s">
        <v>8</v>
      </c>
      <c r="D12" s="58"/>
      <c r="E12" s="59"/>
      <c r="F12" s="59"/>
      <c r="I12" s="57" t="s">
        <v>26</v>
      </c>
      <c r="J12" s="58" t="s">
        <v>8</v>
      </c>
      <c r="K12" s="58"/>
      <c r="L12" s="59"/>
      <c r="M12" s="59"/>
    </row>
    <row r="13" spans="2:15" x14ac:dyDescent="0.3">
      <c r="B13" s="51" t="s">
        <v>2</v>
      </c>
      <c r="C13" s="60" t="s">
        <v>1</v>
      </c>
      <c r="D13" s="61"/>
      <c r="E13" s="41">
        <f>E15-E14</f>
        <v>4000</v>
      </c>
      <c r="F13" s="53">
        <f>100%-F8-F14</f>
        <v>1.9999999999999962E-2</v>
      </c>
      <c r="I13" s="51" t="s">
        <v>2</v>
      </c>
      <c r="J13" s="60" t="s">
        <v>1</v>
      </c>
      <c r="K13" s="61"/>
      <c r="L13" s="41">
        <f>L15-L14</f>
        <v>2625000</v>
      </c>
      <c r="M13" s="53">
        <f>100%-M8-M14</f>
        <v>0.53</v>
      </c>
    </row>
    <row r="14" spans="2:15" x14ac:dyDescent="0.3">
      <c r="B14" s="51" t="s">
        <v>10</v>
      </c>
      <c r="C14" s="62" t="s">
        <v>23</v>
      </c>
      <c r="D14" s="61"/>
      <c r="E14" s="41">
        <f>ROUNDDOWN(E8*22.5%,2)</f>
        <v>36000</v>
      </c>
      <c r="F14" s="53">
        <f>ROUNDDOWN(E14/E10,2)</f>
        <v>0.18</v>
      </c>
      <c r="H14" s="1"/>
      <c r="I14" s="51" t="s">
        <v>10</v>
      </c>
      <c r="J14" s="62" t="s">
        <v>23</v>
      </c>
      <c r="K14" s="61"/>
      <c r="L14" s="41">
        <f>ROUNDDOWN(L8*18.75%,2)</f>
        <v>375000</v>
      </c>
      <c r="M14" s="53">
        <f>ROUNDDOWN(L14/L10,2)</f>
        <v>7.0000000000000007E-2</v>
      </c>
      <c r="O14" s="1"/>
    </row>
    <row r="15" spans="2:15" x14ac:dyDescent="0.3">
      <c r="B15" s="54" t="s">
        <v>6</v>
      </c>
      <c r="C15" s="59"/>
      <c r="D15" s="61"/>
      <c r="E15" s="41">
        <f>E9</f>
        <v>40000</v>
      </c>
      <c r="F15" s="53">
        <f>F13+F14</f>
        <v>0.19999999999999996</v>
      </c>
      <c r="I15" s="54" t="s">
        <v>6</v>
      </c>
      <c r="J15" s="59"/>
      <c r="K15" s="61"/>
      <c r="L15" s="41">
        <f>L9</f>
        <v>3000000</v>
      </c>
      <c r="M15" s="53">
        <f>M13+M14</f>
        <v>0.60000000000000009</v>
      </c>
    </row>
    <row r="16" spans="2:15" ht="16.2" x14ac:dyDescent="0.35">
      <c r="B16" s="8"/>
      <c r="C16" s="8"/>
      <c r="D16" s="8"/>
      <c r="E16" s="8"/>
      <c r="F16" s="8"/>
      <c r="I16" s="8"/>
      <c r="J16" s="8"/>
      <c r="K16" s="8"/>
      <c r="L16" s="8"/>
      <c r="M16" s="8"/>
    </row>
    <row r="17" spans="2:13" ht="16.2" x14ac:dyDescent="0.35">
      <c r="B17" s="8"/>
      <c r="C17" s="8"/>
      <c r="D17" s="8"/>
      <c r="H17" s="13"/>
      <c r="I17" s="8" t="s">
        <v>12</v>
      </c>
      <c r="J17" s="8"/>
      <c r="K17" s="8"/>
      <c r="L17" s="38"/>
      <c r="M17" s="8"/>
    </row>
    <row r="18" spans="2:13" ht="16.2" x14ac:dyDescent="0.35">
      <c r="B18" s="8"/>
      <c r="C18" s="8"/>
      <c r="D18" s="8"/>
      <c r="H18" s="14"/>
      <c r="I18" s="8" t="s">
        <v>11</v>
      </c>
      <c r="J18" s="8"/>
      <c r="K18" s="8"/>
      <c r="L18" s="38"/>
      <c r="M18" s="8"/>
    </row>
    <row r="22" spans="2:13" ht="14.4" customHeight="1" x14ac:dyDescent="0.3">
      <c r="B22" s="39" t="s">
        <v>24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2:13" x14ac:dyDescent="0.3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2:13" ht="36" customHeight="1" x14ac:dyDescent="0.3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14.4" customHeight="1" x14ac:dyDescent="0.3">
      <c r="B25" s="40" t="s">
        <v>22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2:13" x14ac:dyDescent="0.3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</sheetData>
  <sheetProtection algorithmName="SHA-512" hashValue="F2bNH4i4tQxeVL3358BrF6A6yCF0D/atcFs8rlFSXiEiQ8FscgerWN0HcZuq57eodWJXftXnHgJFOXhxImBOTw==" saltValue="uUAX/qxqlrK71StyUUn2nw==" spinCount="100000" sheet="1" objects="1" scenarios="1"/>
  <protectedRanges>
    <protectedRange sqref="L10" name="Range4"/>
    <protectedRange sqref="K8" name="Range3"/>
    <protectedRange sqref="E10" name="Range2"/>
    <protectedRange sqref="D8" name="Range1"/>
  </protectedRanges>
  <mergeCells count="6">
    <mergeCell ref="B22:M24"/>
    <mergeCell ref="B25:M26"/>
    <mergeCell ref="B7:C7"/>
    <mergeCell ref="I7:J7"/>
    <mergeCell ref="C4:D4"/>
    <mergeCell ref="J4:K4"/>
  </mergeCells>
  <conditionalFormatting sqref="D8">
    <cfRule type="cellIs" priority="3" operator="greaterThanOrEqual">
      <formula>0.8</formula>
    </cfRule>
    <cfRule type="cellIs" dxfId="1" priority="4" operator="lessThan">
      <formula>0.8</formula>
    </cfRule>
  </conditionalFormatting>
  <conditionalFormatting sqref="K8">
    <cfRule type="cellIs" priority="1" operator="greaterThanOrEqual">
      <formula>0.8</formula>
    </cfRule>
    <cfRule type="cellIs" dxfId="0" priority="2" operator="lessThan">
      <formula>0.8</formula>
    </cfRule>
  </conditionalFormatting>
  <dataValidations count="1">
    <dataValidation type="decimal" allowBlank="1" showErrorMessage="1" error="The maximum value of the cell is 80%" prompt="The maximum value of the cell is 80%" sqref="D8 K8" xr:uid="{215B24AF-8F68-4D04-A861-71B1FF8F28C2}">
      <formula1>0</formula1>
      <formula2>80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M29"/>
  <sheetViews>
    <sheetView zoomScale="70" zoomScaleNormal="70" workbookViewId="0">
      <selection activeCell="A5" sqref="A5:E16"/>
    </sheetView>
  </sheetViews>
  <sheetFormatPr defaultRowHeight="14.4" x14ac:dyDescent="0.3"/>
  <cols>
    <col min="1" max="1" width="56" customWidth="1"/>
    <col min="2" max="3" width="17.44140625" customWidth="1"/>
    <col min="4" max="5" width="22.77734375" customWidth="1"/>
    <col min="6" max="6" width="11.5546875" customWidth="1"/>
    <col min="7" max="11" width="22.6640625" customWidth="1"/>
    <col min="13" max="13" width="14.109375" bestFit="1" customWidth="1"/>
  </cols>
  <sheetData>
    <row r="2" spans="1:13" ht="18" x14ac:dyDescent="0.35">
      <c r="A2" s="15" t="s">
        <v>15</v>
      </c>
    </row>
    <row r="4" spans="1:13" x14ac:dyDescent="0.3">
      <c r="A4" s="3"/>
      <c r="B4" s="3"/>
      <c r="C4" s="3"/>
      <c r="D4" s="3"/>
      <c r="E4" s="3"/>
    </row>
    <row r="5" spans="1:13" ht="40.5" customHeight="1" x14ac:dyDescent="0.3">
      <c r="A5" s="35" t="s">
        <v>4</v>
      </c>
      <c r="B5" s="36"/>
      <c r="C5" s="18"/>
      <c r="D5" s="4" t="s">
        <v>3</v>
      </c>
      <c r="E5" s="5" t="s">
        <v>9</v>
      </c>
      <c r="F5" s="2"/>
      <c r="G5" s="35" t="s">
        <v>4</v>
      </c>
      <c r="H5" s="36"/>
      <c r="I5" s="18" t="s">
        <v>16</v>
      </c>
      <c r="J5" s="4" t="s">
        <v>3</v>
      </c>
      <c r="K5" s="5" t="s">
        <v>9</v>
      </c>
    </row>
    <row r="6" spans="1:13" ht="27.45" customHeight="1" x14ac:dyDescent="0.35">
      <c r="A6" s="6" t="s">
        <v>13</v>
      </c>
      <c r="B6" s="23"/>
      <c r="C6" s="23">
        <v>0.8</v>
      </c>
      <c r="D6" s="28">
        <f>ROUNDDOWN(D8*C6,2)</f>
        <v>104840</v>
      </c>
      <c r="E6" s="25">
        <v>0.8</v>
      </c>
      <c r="G6" s="6" t="s">
        <v>13</v>
      </c>
      <c r="H6" s="23"/>
      <c r="I6" s="23">
        <v>0.75</v>
      </c>
      <c r="J6" s="28">
        <f>ROUNDDOWN(J8*I6,2)</f>
        <v>98287.5</v>
      </c>
      <c r="K6" s="25">
        <v>0.8</v>
      </c>
    </row>
    <row r="7" spans="1:13" ht="27.45" customHeight="1" x14ac:dyDescent="0.35">
      <c r="A7" s="7" t="s">
        <v>7</v>
      </c>
      <c r="B7" s="23"/>
      <c r="C7" s="23">
        <v>0.2</v>
      </c>
      <c r="D7" s="28">
        <f>D8-D6</f>
        <v>26210</v>
      </c>
      <c r="E7" s="26">
        <f>E8-E6</f>
        <v>0.19999999999999996</v>
      </c>
      <c r="G7" s="7" t="s">
        <v>7</v>
      </c>
      <c r="H7" s="23"/>
      <c r="I7" s="23">
        <f>100%-I6</f>
        <v>0.25</v>
      </c>
      <c r="J7" s="28">
        <f>J8-J6</f>
        <v>32762.5</v>
      </c>
      <c r="K7" s="26">
        <f>K8-K6</f>
        <v>0.19999999999999996</v>
      </c>
      <c r="M7" s="1"/>
    </row>
    <row r="8" spans="1:13" ht="27.45" customHeight="1" x14ac:dyDescent="0.35">
      <c r="A8" s="9" t="s">
        <v>5</v>
      </c>
      <c r="B8" s="23"/>
      <c r="C8" s="23">
        <v>1</v>
      </c>
      <c r="D8" s="29">
        <v>131050</v>
      </c>
      <c r="E8" s="26">
        <v>1</v>
      </c>
      <c r="G8" s="9" t="s">
        <v>5</v>
      </c>
      <c r="H8" s="23"/>
      <c r="I8" s="23">
        <v>1</v>
      </c>
      <c r="J8" s="29">
        <v>131050</v>
      </c>
      <c r="K8" s="26">
        <v>1</v>
      </c>
    </row>
    <row r="9" spans="1:13" ht="27.45" customHeight="1" x14ac:dyDescent="0.35">
      <c r="A9" s="10"/>
      <c r="B9" s="11"/>
      <c r="C9" s="11"/>
      <c r="D9" s="10"/>
      <c r="E9" s="10"/>
      <c r="G9" s="10"/>
      <c r="H9" s="11"/>
      <c r="I9" s="11"/>
      <c r="J9" s="10"/>
      <c r="K9" s="10"/>
    </row>
    <row r="10" spans="1:13" ht="27.45" customHeight="1" x14ac:dyDescent="0.35">
      <c r="A10" s="12" t="s">
        <v>14</v>
      </c>
      <c r="B10" s="19" t="s">
        <v>8</v>
      </c>
      <c r="C10" s="19"/>
      <c r="D10" s="22"/>
      <c r="E10" s="22"/>
      <c r="G10" s="12" t="s">
        <v>14</v>
      </c>
      <c r="H10" s="19" t="s">
        <v>8</v>
      </c>
      <c r="I10" s="19"/>
      <c r="J10" s="22"/>
      <c r="K10" s="22"/>
    </row>
    <row r="11" spans="1:13" ht="27.45" customHeight="1" x14ac:dyDescent="0.35">
      <c r="A11" s="7" t="s">
        <v>2</v>
      </c>
      <c r="B11" s="20" t="s">
        <v>1</v>
      </c>
      <c r="C11" s="30">
        <v>0.1</v>
      </c>
      <c r="D11" s="28">
        <f>ROUNDDOWN($C$11*D13,2)</f>
        <v>2621</v>
      </c>
      <c r="E11" s="27">
        <f>E7-E12</f>
        <v>1.9999999999999962E-2</v>
      </c>
      <c r="G11" s="7" t="s">
        <v>2</v>
      </c>
      <c r="H11" s="20" t="s">
        <v>1</v>
      </c>
      <c r="I11" s="30">
        <v>0.1</v>
      </c>
      <c r="J11" s="28">
        <f>J13-J12</f>
        <v>10647.82</v>
      </c>
      <c r="K11" s="27">
        <f>K7-K12</f>
        <v>1.9999999999999962E-2</v>
      </c>
    </row>
    <row r="12" spans="1:13" ht="27.45" customHeight="1" x14ac:dyDescent="0.35">
      <c r="A12" s="7" t="s">
        <v>10</v>
      </c>
      <c r="B12" s="21" t="s">
        <v>0</v>
      </c>
      <c r="C12" s="31">
        <v>0.9</v>
      </c>
      <c r="D12" s="28">
        <f>D13-D11</f>
        <v>23589</v>
      </c>
      <c r="E12" s="27">
        <v>0.18</v>
      </c>
      <c r="G12" s="7" t="s">
        <v>10</v>
      </c>
      <c r="H12" s="21" t="s">
        <v>0</v>
      </c>
      <c r="I12" s="31">
        <v>0.9</v>
      </c>
      <c r="J12" s="28">
        <f>IF(I6=80%, ROUNDDOWN(J7*I12,2),IF(J7*I12&lt;=J6*22.5%,ROUNDDOWN(I12*J7,2),ROUNDDOWN(J6*22.5%,2)))</f>
        <v>22114.68</v>
      </c>
      <c r="K12" s="27">
        <v>0.18</v>
      </c>
    </row>
    <row r="13" spans="1:13" ht="27.45" customHeight="1" x14ac:dyDescent="0.35">
      <c r="A13" s="9" t="s">
        <v>6</v>
      </c>
      <c r="B13" s="22"/>
      <c r="C13" s="22"/>
      <c r="D13" s="24">
        <f>D7</f>
        <v>26210</v>
      </c>
      <c r="E13" s="27">
        <f>E7</f>
        <v>0.19999999999999996</v>
      </c>
      <c r="G13" s="9" t="s">
        <v>6</v>
      </c>
      <c r="H13" s="22"/>
      <c r="I13" s="22"/>
      <c r="J13" s="24">
        <f>J7</f>
        <v>32762.5</v>
      </c>
      <c r="K13" s="27">
        <f>K7</f>
        <v>0.19999999999999996</v>
      </c>
    </row>
    <row r="14" spans="1:13" ht="16.2" x14ac:dyDescent="0.35">
      <c r="A14" s="8"/>
      <c r="B14" s="8"/>
      <c r="C14" s="8"/>
      <c r="D14" s="8"/>
      <c r="E14" s="8"/>
      <c r="G14" s="8"/>
      <c r="H14" s="8"/>
      <c r="I14" s="8"/>
      <c r="J14" s="8"/>
      <c r="K14" s="8"/>
    </row>
    <row r="15" spans="1:13" ht="16.2" x14ac:dyDescent="0.35">
      <c r="A15" s="8"/>
      <c r="B15" s="8"/>
      <c r="C15" s="8"/>
      <c r="D15" s="13"/>
      <c r="E15" s="8" t="s">
        <v>12</v>
      </c>
      <c r="G15" s="8"/>
      <c r="H15" s="8"/>
      <c r="I15" s="8"/>
      <c r="J15" s="13"/>
      <c r="K15" s="8" t="s">
        <v>12</v>
      </c>
    </row>
    <row r="16" spans="1:13" ht="16.2" x14ac:dyDescent="0.35">
      <c r="A16" s="8"/>
      <c r="B16" s="8"/>
      <c r="C16" s="8"/>
      <c r="D16" s="14"/>
      <c r="E16" s="8" t="s">
        <v>11</v>
      </c>
      <c r="G16" s="8"/>
      <c r="H16" s="8"/>
      <c r="I16" s="8"/>
      <c r="J16" s="14"/>
      <c r="K16" s="8" t="s">
        <v>11</v>
      </c>
    </row>
    <row r="18" spans="1:8" ht="16.2" x14ac:dyDescent="0.3">
      <c r="A18" s="35" t="s">
        <v>4</v>
      </c>
      <c r="B18" s="36"/>
      <c r="C18" s="18"/>
      <c r="D18" s="4" t="s">
        <v>3</v>
      </c>
      <c r="E18" s="5" t="s">
        <v>9</v>
      </c>
    </row>
    <row r="19" spans="1:8" ht="16.2" x14ac:dyDescent="0.35">
      <c r="A19" s="6" t="s">
        <v>13</v>
      </c>
      <c r="B19" s="23"/>
      <c r="C19" s="23">
        <v>0.8</v>
      </c>
      <c r="D19" s="28">
        <f>ROUNDDOWN(D21*C19,2)</f>
        <v>121040</v>
      </c>
      <c r="E19" s="25">
        <v>0.8</v>
      </c>
      <c r="H19" s="16"/>
    </row>
    <row r="20" spans="1:8" ht="16.2" x14ac:dyDescent="0.35">
      <c r="A20" s="7" t="s">
        <v>7</v>
      </c>
      <c r="B20" s="23"/>
      <c r="C20" s="23">
        <v>0.2</v>
      </c>
      <c r="D20" s="28">
        <f>D21-D19</f>
        <v>30260</v>
      </c>
      <c r="E20" s="26">
        <f>E21-E19</f>
        <v>0.19999999999999996</v>
      </c>
      <c r="H20" s="16"/>
    </row>
    <row r="21" spans="1:8" ht="16.2" x14ac:dyDescent="0.35">
      <c r="A21" s="9" t="s">
        <v>5</v>
      </c>
      <c r="B21" s="23"/>
      <c r="C21" s="23">
        <v>1</v>
      </c>
      <c r="D21" s="29">
        <v>151300</v>
      </c>
      <c r="E21" s="26">
        <v>1</v>
      </c>
      <c r="H21" s="17"/>
    </row>
    <row r="22" spans="1:8" ht="16.2" x14ac:dyDescent="0.35">
      <c r="A22" s="10"/>
      <c r="B22" s="11"/>
      <c r="C22" s="11"/>
      <c r="D22" s="10"/>
      <c r="E22" s="10"/>
      <c r="H22" s="17"/>
    </row>
    <row r="23" spans="1:8" ht="32.4" x14ac:dyDescent="0.35">
      <c r="A23" s="12" t="s">
        <v>14</v>
      </c>
      <c r="B23" s="19" t="s">
        <v>8</v>
      </c>
      <c r="C23" s="19"/>
      <c r="D23" s="22"/>
      <c r="E23" s="22"/>
    </row>
    <row r="24" spans="1:8" ht="16.2" x14ac:dyDescent="0.35">
      <c r="A24" s="7" t="s">
        <v>2</v>
      </c>
      <c r="B24" s="20" t="s">
        <v>1</v>
      </c>
      <c r="C24" s="30">
        <v>0.25</v>
      </c>
      <c r="D24" s="28">
        <f>ROUNDDOWN($C$24*D26,2)</f>
        <v>7565</v>
      </c>
      <c r="E24" s="27">
        <v>0.05</v>
      </c>
    </row>
    <row r="25" spans="1:8" ht="16.2" x14ac:dyDescent="0.35">
      <c r="A25" s="7" t="s">
        <v>10</v>
      </c>
      <c r="B25" s="21" t="s">
        <v>0</v>
      </c>
      <c r="C25" s="31">
        <v>0.75</v>
      </c>
      <c r="D25" s="28">
        <f>D26-D24</f>
        <v>22695</v>
      </c>
      <c r="E25" s="27">
        <v>0.15</v>
      </c>
    </row>
    <row r="26" spans="1:8" ht="16.2" x14ac:dyDescent="0.35">
      <c r="A26" s="9" t="s">
        <v>6</v>
      </c>
      <c r="B26" s="22"/>
      <c r="C26" s="22"/>
      <c r="D26" s="24">
        <f>D20</f>
        <v>30260</v>
      </c>
      <c r="E26" s="27">
        <f>E20</f>
        <v>0.19999999999999996</v>
      </c>
    </row>
    <row r="27" spans="1:8" ht="16.2" x14ac:dyDescent="0.35">
      <c r="A27" s="8"/>
      <c r="B27" s="8"/>
      <c r="C27" s="8"/>
      <c r="D27" s="8"/>
      <c r="E27" s="8"/>
    </row>
    <row r="28" spans="1:8" ht="16.2" x14ac:dyDescent="0.35">
      <c r="A28" s="8"/>
      <c r="B28" s="8"/>
      <c r="C28" s="8"/>
      <c r="D28" s="13"/>
      <c r="E28" s="8" t="s">
        <v>12</v>
      </c>
    </row>
    <row r="29" spans="1:8" ht="16.2" x14ac:dyDescent="0.35">
      <c r="A29" s="8"/>
      <c r="B29" s="8"/>
      <c r="C29" s="8"/>
      <c r="D29" s="14"/>
      <c r="E29" s="8" t="s">
        <v>11</v>
      </c>
    </row>
  </sheetData>
  <sheetProtection selectLockedCells="1" selectUnlockedCells="1"/>
  <mergeCells count="3">
    <mergeCell ref="A5:B5"/>
    <mergeCell ref="A18:B18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P1  P2</vt:lpstr>
      <vt:lpstr>JEMS_Funding 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 Buzgure</dc:creator>
  <cp:lastModifiedBy>ROHU</cp:lastModifiedBy>
  <dcterms:created xsi:type="dcterms:W3CDTF">2017-09-26T09:46:50Z</dcterms:created>
  <dcterms:modified xsi:type="dcterms:W3CDTF">2023-09-14T07:09:18Z</dcterms:modified>
</cp:coreProperties>
</file>