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vinia\Downloads\"/>
    </mc:Choice>
  </mc:AlternateContent>
  <xr:revisionPtr revIDLastSave="0" documentId="13_ncr:1_{71E91945-87C1-4F0C-8A7C-A4A85A90C2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1  P2" sheetId="2" r:id="rId1"/>
    <sheet name="P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" l="1"/>
  <c r="M10" i="3" s="1"/>
  <c r="E10" i="3"/>
  <c r="E11" i="3" s="1"/>
  <c r="E17" i="3" s="1"/>
  <c r="K11" i="3"/>
  <c r="D11" i="3"/>
  <c r="E10" i="2"/>
  <c r="L10" i="2"/>
  <c r="M10" i="2" s="1"/>
  <c r="K11" i="2"/>
  <c r="D11" i="2"/>
  <c r="M11" i="3" l="1"/>
  <c r="L11" i="3"/>
  <c r="L17" i="3" s="1"/>
  <c r="L16" i="3"/>
  <c r="M16" i="3" s="1"/>
  <c r="M15" i="3" s="1"/>
  <c r="M17" i="3" s="1"/>
  <c r="E16" i="3"/>
  <c r="F16" i="3" s="1"/>
  <c r="F10" i="3"/>
  <c r="L16" i="2"/>
  <c r="M16" i="2" s="1"/>
  <c r="M15" i="2" s="1"/>
  <c r="M17" i="2" s="1"/>
  <c r="M11" i="2"/>
  <c r="L11" i="2"/>
  <c r="L17" i="2" s="1"/>
  <c r="E15" i="3" l="1"/>
  <c r="F15" i="3"/>
  <c r="F17" i="3" s="1"/>
  <c r="F11" i="3"/>
  <c r="L15" i="3"/>
  <c r="L15" i="2"/>
  <c r="F10" i="2" l="1"/>
  <c r="F11" i="2" l="1"/>
  <c r="E16" i="2"/>
  <c r="F16" i="2" s="1"/>
  <c r="F15" i="2" s="1"/>
  <c r="E11" i="2"/>
  <c r="E17" i="2" s="1"/>
  <c r="E15" i="2" l="1"/>
  <c r="F17" i="2"/>
</calcChain>
</file>

<file path=xl/sharedStrings.xml><?xml version="1.0" encoding="utf-8"?>
<sst xmlns="http://schemas.openxmlformats.org/spreadsheetml/2006/main" count="78" uniqueCount="24">
  <si>
    <t>Public/Private</t>
  </si>
  <si>
    <t>Project Partner (PP)</t>
  </si>
  <si>
    <t>Amounts (Euro)</t>
  </si>
  <si>
    <t xml:space="preserve">Funding sources calculation in JEMS </t>
  </si>
  <si>
    <t>Partner total eligible budget</t>
  </si>
  <si>
    <t>Total partner contribution</t>
  </si>
  <si>
    <t xml:space="preserve">Partner Contribution </t>
  </si>
  <si>
    <t>Legal Status of contribution</t>
  </si>
  <si>
    <t>State Budget (SB)</t>
  </si>
  <si>
    <t>calculated automatically</t>
  </si>
  <si>
    <t>amount manual input</t>
  </si>
  <si>
    <r>
      <t xml:space="preserve">Program Cofinancing  </t>
    </r>
    <r>
      <rPr>
        <i/>
        <sz val="12"/>
        <color theme="1"/>
        <rFont val="Trebuchet MS"/>
        <family val="2"/>
      </rPr>
      <t>(ERDF)</t>
    </r>
  </si>
  <si>
    <r>
      <t xml:space="preserve">Origin of </t>
    </r>
    <r>
      <rPr>
        <b/>
        <sz val="12"/>
        <color theme="1"/>
        <rFont val="Trebuchet MS"/>
        <family val="2"/>
      </rPr>
      <t>partner contribution</t>
    </r>
    <r>
      <rPr>
        <sz val="12"/>
        <color theme="1"/>
        <rFont val="Trebuchet MS"/>
        <family val="2"/>
      </rPr>
      <t xml:space="preserve"> (Source of contribution)</t>
    </r>
  </si>
  <si>
    <t>RO</t>
  </si>
  <si>
    <t>HU</t>
  </si>
  <si>
    <t>* In case you intend to increase your own contribution, please be aware that the maximum co-financing rate is of 22.50% out of the ERDF for RO applicants, and 18.75% out of ERDF for HU applicants.</t>
  </si>
  <si>
    <t>Jems</t>
  </si>
  <si>
    <t>RO-Beneficiaries</t>
  </si>
  <si>
    <t>HU-Beneficiaries</t>
  </si>
  <si>
    <t xml:space="preserve">This table is a tool to help you define/simulate the co-financing sources according to Jems logic:  APPLICATION FORM (AF) -&gt; Project partners (B) -&gt; Partners overview -&gt; Partner -&gt; Co-financing </t>
  </si>
  <si>
    <t>Percentages to be entered in the Jems (%)</t>
  </si>
  <si>
    <r>
      <t xml:space="preserve">!!!! </t>
    </r>
    <r>
      <rPr>
        <sz val="11"/>
        <color theme="1"/>
        <rFont val="Calibri"/>
        <family val="2"/>
        <scheme val="minor"/>
      </rPr>
      <t>In Jems</t>
    </r>
    <r>
      <rPr>
        <b/>
        <sz val="11"/>
        <color theme="1"/>
        <rFont val="Calibri"/>
        <family val="2"/>
        <scheme val="minor"/>
      </rPr>
      <t xml:space="preserve">, for </t>
    </r>
    <r>
      <rPr>
        <b/>
        <sz val="11"/>
        <color rgb="FFFF0000"/>
        <rFont val="Calibri"/>
        <family val="2"/>
        <scheme val="minor"/>
      </rPr>
      <t xml:space="preserve">the National Contribution </t>
    </r>
    <r>
      <rPr>
        <sz val="11"/>
        <color theme="1"/>
        <rFont val="Calibri"/>
        <family val="2"/>
        <scheme val="minor"/>
      </rPr>
      <t xml:space="preserve"> will be selected</t>
    </r>
    <r>
      <rPr>
        <b/>
        <sz val="11"/>
        <color rgb="FFFF0000"/>
        <rFont val="Calibri"/>
        <family val="2"/>
        <scheme val="minor"/>
      </rPr>
      <t xml:space="preserve"> the option "Automatic Public"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"Public or Private"</t>
    </r>
    <r>
      <rPr>
        <b/>
        <sz val="11"/>
        <color theme="1"/>
        <rFont val="Calibri"/>
        <family val="2"/>
        <scheme val="minor"/>
      </rPr>
      <t xml:space="preserve"> for the</t>
    </r>
    <r>
      <rPr>
        <b/>
        <sz val="11"/>
        <color rgb="FF7030A0"/>
        <rFont val="Calibri"/>
        <family val="2"/>
        <scheme val="minor"/>
      </rPr>
      <t xml:space="preserve"> Own Contribution </t>
    </r>
  </si>
  <si>
    <t>Automatic Public</t>
  </si>
  <si>
    <r>
      <t xml:space="preserve">!!!! </t>
    </r>
    <r>
      <rPr>
        <sz val="11"/>
        <color theme="1"/>
        <rFont val="Calibri"/>
        <family val="2"/>
        <scheme val="minor"/>
      </rPr>
      <t>In Jems</t>
    </r>
    <r>
      <rPr>
        <b/>
        <sz val="11"/>
        <color theme="1"/>
        <rFont val="Calibri"/>
        <family val="2"/>
        <scheme val="minor"/>
      </rPr>
      <t xml:space="preserve">, for </t>
    </r>
    <r>
      <rPr>
        <b/>
        <sz val="11"/>
        <color rgb="FFFF0000"/>
        <rFont val="Calibri"/>
        <family val="2"/>
        <scheme val="minor"/>
      </rPr>
      <t xml:space="preserve">the National Contribution </t>
    </r>
    <r>
      <rPr>
        <sz val="11"/>
        <color theme="1"/>
        <rFont val="Calibri"/>
        <family val="2"/>
        <scheme val="minor"/>
      </rPr>
      <t xml:space="preserve"> will be selected</t>
    </r>
    <r>
      <rPr>
        <b/>
        <sz val="11"/>
        <color rgb="FFFF0000"/>
        <rFont val="Calibri"/>
        <family val="2"/>
        <scheme val="minor"/>
      </rPr>
      <t xml:space="preserve"> the option "Automatic Public"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"Public" or "Private"</t>
    </r>
    <r>
      <rPr>
        <b/>
        <sz val="11"/>
        <color theme="1"/>
        <rFont val="Calibri"/>
        <family val="2"/>
        <scheme val="minor"/>
      </rPr>
      <t xml:space="preserve"> for the</t>
    </r>
    <r>
      <rPr>
        <b/>
        <sz val="11"/>
        <color rgb="FF7030A0"/>
        <rFont val="Calibri"/>
        <family val="2"/>
        <scheme val="minor"/>
      </rPr>
      <t xml:space="preserve"> Own Contribution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</si>
</sst>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i/>
      <sz val="12"/>
      <color theme="1"/>
      <name val="Trebuchet MS"/>
      <family val="2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Trebuchet MS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3" fillId="0" borderId="4" xfId="0" applyFont="1" applyBorder="1" applyAlignment="1">
      <alignment vertical="center"/>
    </xf>
    <xf numFmtId="0" fontId="4" fillId="0" borderId="3" xfId="0" applyFont="1" applyBorder="1"/>
    <xf numFmtId="164" fontId="4" fillId="0" borderId="0" xfId="0" applyNumberFormat="1" applyFont="1"/>
    <xf numFmtId="0" fontId="4" fillId="2" borderId="0" xfId="0" applyFont="1" applyFill="1"/>
    <xf numFmtId="0" fontId="4" fillId="4" borderId="0" xfId="0" applyFont="1" applyFill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9" fontId="4" fillId="0" borderId="7" xfId="0" applyNumberFormat="1" applyFont="1" applyBorder="1"/>
    <xf numFmtId="9" fontId="4" fillId="3" borderId="7" xfId="0" applyNumberFormat="1" applyFont="1" applyFill="1" applyBorder="1"/>
    <xf numFmtId="10" fontId="4" fillId="3" borderId="7" xfId="0" applyNumberFormat="1" applyFont="1" applyFill="1" applyBorder="1"/>
    <xf numFmtId="164" fontId="6" fillId="3" borderId="7" xfId="1" applyNumberFormat="1" applyFill="1" applyBorder="1" applyAlignment="1">
      <alignment vertical="center" wrapText="1"/>
    </xf>
    <xf numFmtId="164" fontId="6" fillId="2" borderId="7" xfId="1" applyNumberFormat="1" applyFill="1" applyBorder="1" applyAlignment="1">
      <alignment vertical="center" wrapText="1"/>
    </xf>
    <xf numFmtId="0" fontId="0" fillId="0" borderId="7" xfId="0" applyBorder="1"/>
    <xf numFmtId="2" fontId="4" fillId="0" borderId="7" xfId="0" applyNumberFormat="1" applyFont="1" applyBorder="1"/>
    <xf numFmtId="2" fontId="4" fillId="2" borderId="7" xfId="0" applyNumberFormat="1" applyFont="1" applyFill="1" applyBorder="1"/>
    <xf numFmtId="10" fontId="4" fillId="5" borderId="7" xfId="0" applyNumberFormat="1" applyFont="1" applyFill="1" applyBorder="1"/>
    <xf numFmtId="2" fontId="4" fillId="6" borderId="7" xfId="0" applyNumberFormat="1" applyFont="1" applyFill="1" applyBorder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10" fontId="13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7" borderId="0" xfId="0" applyFont="1" applyFill="1" applyAlignment="1">
      <alignment horizontal="center"/>
    </xf>
  </cellXfs>
  <cellStyles count="2">
    <cellStyle name="Normal" xfId="0" builtinId="0"/>
    <cellStyle name="Normál 3" xfId="1" xr:uid="{D4E85445-33E8-4E7B-AB09-753307EBF39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A411-7961-41A2-AE0F-29F715F78061}">
  <sheetPr>
    <tabColor rgb="FFFFC000"/>
  </sheetPr>
  <dimension ref="B2:O27"/>
  <sheetViews>
    <sheetView tabSelected="1" topLeftCell="A5" zoomScale="96" zoomScaleNormal="96" workbookViewId="0">
      <selection activeCell="K11" sqref="K11"/>
    </sheetView>
  </sheetViews>
  <sheetFormatPr defaultRowHeight="14.4" x14ac:dyDescent="0.3"/>
  <cols>
    <col min="2" max="2" width="30.44140625" customWidth="1"/>
    <col min="3" max="3" width="18.109375" customWidth="1"/>
    <col min="5" max="5" width="16.77734375" customWidth="1"/>
    <col min="6" max="6" width="17.109375" customWidth="1"/>
    <col min="8" max="8" width="8.44140625" customWidth="1"/>
    <col min="9" max="9" width="21.44140625" customWidth="1"/>
    <col min="10" max="10" width="17.88671875" customWidth="1"/>
    <col min="12" max="12" width="16.6640625" customWidth="1"/>
    <col min="13" max="13" width="14.33203125" customWidth="1"/>
    <col min="15" max="15" width="11.88671875" bestFit="1" customWidth="1"/>
  </cols>
  <sheetData>
    <row r="2" spans="2:15" ht="15.6" x14ac:dyDescent="0.3">
      <c r="B2" s="27" t="s">
        <v>19</v>
      </c>
    </row>
    <row r="3" spans="2:15" ht="20.399999999999999" customHeight="1" x14ac:dyDescent="0.3">
      <c r="C3" s="26"/>
    </row>
    <row r="4" spans="2:15" ht="20.399999999999999" customHeight="1" x14ac:dyDescent="0.3">
      <c r="B4" s="2" t="s">
        <v>21</v>
      </c>
      <c r="C4" s="26"/>
    </row>
    <row r="5" spans="2:15" ht="20.399999999999999" customHeight="1" x14ac:dyDescent="0.3">
      <c r="C5" s="26"/>
    </row>
    <row r="6" spans="2:15" ht="15.6" x14ac:dyDescent="0.3">
      <c r="C6" s="36" t="s">
        <v>17</v>
      </c>
      <c r="D6" s="36"/>
      <c r="J6" s="36" t="s">
        <v>18</v>
      </c>
      <c r="K6" s="36"/>
    </row>
    <row r="8" spans="2:15" x14ac:dyDescent="0.3">
      <c r="F8" s="28" t="s">
        <v>16</v>
      </c>
      <c r="M8" s="28" t="s">
        <v>16</v>
      </c>
    </row>
    <row r="9" spans="2:15" ht="50.4" customHeight="1" x14ac:dyDescent="0.3">
      <c r="B9" s="33" t="s">
        <v>3</v>
      </c>
      <c r="C9" s="34"/>
      <c r="D9" s="4" t="s">
        <v>13</v>
      </c>
      <c r="E9" s="3" t="s">
        <v>2</v>
      </c>
      <c r="F9" s="29" t="s">
        <v>20</v>
      </c>
      <c r="I9" s="33" t="s">
        <v>3</v>
      </c>
      <c r="J9" s="34"/>
      <c r="K9" s="4" t="s">
        <v>14</v>
      </c>
      <c r="L9" s="3" t="s">
        <v>2</v>
      </c>
      <c r="M9" s="29" t="s">
        <v>20</v>
      </c>
    </row>
    <row r="10" spans="2:15" ht="16.2" x14ac:dyDescent="0.35">
      <c r="B10" s="5" t="s">
        <v>11</v>
      </c>
      <c r="C10" s="16"/>
      <c r="D10" s="25">
        <v>80</v>
      </c>
      <c r="E10" s="19">
        <f>IF(ROUNDDOWN(E12*D10%,2)&lt;=8750000,ROUNDDOWN(E12*D10%,2),8750000)</f>
        <v>8750000</v>
      </c>
      <c r="F10" s="24">
        <f>E10/E12</f>
        <v>0.79545454545454541</v>
      </c>
      <c r="I10" s="5" t="s">
        <v>11</v>
      </c>
      <c r="J10" s="16"/>
      <c r="K10" s="23">
        <v>80</v>
      </c>
      <c r="L10" s="19">
        <f>IF(ROUNDDOWN(L12*K10%,2)&lt;=8750000,ROUNDDOWN(L12*K10%,2),8750000)</f>
        <v>8750000</v>
      </c>
      <c r="M10" s="24">
        <f>L10/L12</f>
        <v>0.35</v>
      </c>
    </row>
    <row r="11" spans="2:15" ht="16.2" x14ac:dyDescent="0.35">
      <c r="B11" s="6" t="s">
        <v>6</v>
      </c>
      <c r="C11" s="16"/>
      <c r="D11" s="22">
        <f>100-D10</f>
        <v>20</v>
      </c>
      <c r="E11" s="19">
        <f>E12-E10</f>
        <v>2250000</v>
      </c>
      <c r="F11" s="18">
        <f>F12-F10</f>
        <v>0.20454545454545459</v>
      </c>
      <c r="I11" s="6" t="s">
        <v>6</v>
      </c>
      <c r="J11" s="16"/>
      <c r="K11" s="22">
        <f>100-K10</f>
        <v>20</v>
      </c>
      <c r="L11" s="19">
        <f>L12-L10</f>
        <v>16250000</v>
      </c>
      <c r="M11" s="18">
        <f>M12-M10</f>
        <v>0.65</v>
      </c>
    </row>
    <row r="12" spans="2:15" ht="16.2" x14ac:dyDescent="0.35">
      <c r="B12" s="8" t="s">
        <v>4</v>
      </c>
      <c r="C12" s="16"/>
      <c r="D12" s="22"/>
      <c r="E12" s="20">
        <v>11000000</v>
      </c>
      <c r="F12" s="18">
        <v>1</v>
      </c>
      <c r="I12" s="8" t="s">
        <v>4</v>
      </c>
      <c r="J12" s="16"/>
      <c r="K12" s="22"/>
      <c r="L12" s="20">
        <v>25000000</v>
      </c>
      <c r="M12" s="17">
        <v>1</v>
      </c>
    </row>
    <row r="13" spans="2:15" ht="16.2" x14ac:dyDescent="0.35">
      <c r="B13" s="9"/>
      <c r="C13" s="10"/>
      <c r="D13" s="10"/>
      <c r="E13" s="9"/>
      <c r="F13" s="9"/>
      <c r="I13" s="9"/>
      <c r="J13" s="10"/>
      <c r="K13" s="10"/>
      <c r="L13" s="9"/>
      <c r="M13" s="9"/>
    </row>
    <row r="14" spans="2:15" ht="64.8" x14ac:dyDescent="0.35">
      <c r="B14" s="32" t="s">
        <v>12</v>
      </c>
      <c r="C14" s="13" t="s">
        <v>7</v>
      </c>
      <c r="D14" s="13"/>
      <c r="E14" s="15"/>
      <c r="F14" s="15"/>
      <c r="I14" s="32" t="s">
        <v>12</v>
      </c>
      <c r="J14" s="13" t="s">
        <v>7</v>
      </c>
      <c r="K14" s="13"/>
      <c r="L14" s="15"/>
      <c r="M14" s="15"/>
    </row>
    <row r="15" spans="2:15" ht="16.2" x14ac:dyDescent="0.35">
      <c r="B15" s="6" t="s">
        <v>1</v>
      </c>
      <c r="C15" s="14" t="s">
        <v>0</v>
      </c>
      <c r="D15" s="21"/>
      <c r="E15" s="19">
        <f>E17-E16</f>
        <v>281250</v>
      </c>
      <c r="F15" s="18">
        <f>100%-F10-F16</f>
        <v>3.4545454545454574E-2</v>
      </c>
      <c r="I15" s="6" t="s">
        <v>1</v>
      </c>
      <c r="J15" s="14" t="s">
        <v>0</v>
      </c>
      <c r="K15" s="21"/>
      <c r="L15" s="19">
        <f>L17-L16</f>
        <v>14609375</v>
      </c>
      <c r="M15" s="18">
        <f>100%-M10-M16</f>
        <v>0.59000000000000008</v>
      </c>
    </row>
    <row r="16" spans="2:15" ht="16.2" x14ac:dyDescent="0.35">
      <c r="B16" s="6" t="s">
        <v>8</v>
      </c>
      <c r="C16" s="31" t="s">
        <v>22</v>
      </c>
      <c r="D16" s="21"/>
      <c r="E16" s="19">
        <f>ROUNDDOWN(E10*22.5%,2)</f>
        <v>1968750</v>
      </c>
      <c r="F16" s="18">
        <f>ROUNDDOWN(E16/E12,2)</f>
        <v>0.17</v>
      </c>
      <c r="H16" s="1"/>
      <c r="I16" s="6" t="s">
        <v>8</v>
      </c>
      <c r="J16" s="31" t="s">
        <v>22</v>
      </c>
      <c r="K16" s="21"/>
      <c r="L16" s="19">
        <f>ROUNDDOWN(L10*18.75%,2)</f>
        <v>1640625</v>
      </c>
      <c r="M16" s="18">
        <f>ROUNDDOWN(L16/L12,2)</f>
        <v>0.06</v>
      </c>
      <c r="O16" s="1"/>
    </row>
    <row r="17" spans="2:13" ht="16.2" x14ac:dyDescent="0.35">
      <c r="B17" s="8" t="s">
        <v>5</v>
      </c>
      <c r="C17" s="15"/>
      <c r="D17" s="21"/>
      <c r="E17" s="19">
        <f>E11</f>
        <v>2250000</v>
      </c>
      <c r="F17" s="18">
        <f>F15+F16</f>
        <v>0.20454545454545459</v>
      </c>
      <c r="I17" s="8" t="s">
        <v>5</v>
      </c>
      <c r="J17" s="15"/>
      <c r="K17" s="21"/>
      <c r="L17" s="19">
        <f>L11</f>
        <v>16250000</v>
      </c>
      <c r="M17" s="18">
        <f>M15+M16</f>
        <v>0.65000000000000013</v>
      </c>
    </row>
    <row r="18" spans="2:13" ht="16.2" x14ac:dyDescent="0.35">
      <c r="B18" s="7"/>
      <c r="C18" s="7"/>
      <c r="D18" s="7"/>
      <c r="E18" s="7"/>
      <c r="F18" s="7"/>
      <c r="I18" s="7"/>
      <c r="J18" s="7"/>
      <c r="K18" s="7"/>
      <c r="L18" s="7"/>
      <c r="M18" s="7"/>
    </row>
    <row r="19" spans="2:13" ht="16.2" x14ac:dyDescent="0.35">
      <c r="B19" s="7"/>
      <c r="C19" s="7"/>
      <c r="D19" s="7"/>
      <c r="E19" s="11"/>
      <c r="F19" s="7" t="s">
        <v>10</v>
      </c>
      <c r="I19" s="7"/>
      <c r="J19" s="7"/>
      <c r="K19" s="7"/>
      <c r="L19" s="11"/>
      <c r="M19" s="7" t="s">
        <v>10</v>
      </c>
    </row>
    <row r="20" spans="2:13" ht="16.2" x14ac:dyDescent="0.35">
      <c r="B20" s="7"/>
      <c r="C20" s="7"/>
      <c r="D20" s="7"/>
      <c r="E20" s="12"/>
      <c r="F20" s="7" t="s">
        <v>9</v>
      </c>
      <c r="I20" s="7"/>
      <c r="J20" s="7"/>
      <c r="K20" s="7"/>
      <c r="L20" s="12"/>
      <c r="M20" s="7" t="s">
        <v>9</v>
      </c>
    </row>
    <row r="23" spans="2:13" x14ac:dyDescent="0.3">
      <c r="L23" s="1"/>
    </row>
    <row r="24" spans="2:13" x14ac:dyDescent="0.3">
      <c r="B24" s="35" t="s">
        <v>15</v>
      </c>
      <c r="C24" s="35"/>
      <c r="D24" s="35"/>
      <c r="E24" s="35"/>
      <c r="F24" s="35"/>
      <c r="G24" s="35"/>
    </row>
    <row r="25" spans="2:13" x14ac:dyDescent="0.3">
      <c r="B25" s="35"/>
      <c r="C25" s="35"/>
      <c r="D25" s="35"/>
      <c r="E25" s="35"/>
      <c r="F25" s="35"/>
      <c r="G25" s="35"/>
    </row>
    <row r="26" spans="2:13" x14ac:dyDescent="0.3">
      <c r="B26" s="35"/>
      <c r="C26" s="35"/>
      <c r="D26" s="35"/>
      <c r="E26" s="35"/>
      <c r="F26" s="35"/>
      <c r="G26" s="35"/>
    </row>
    <row r="27" spans="2:13" ht="36" customHeight="1" x14ac:dyDescent="0.3">
      <c r="B27" s="30"/>
      <c r="C27" s="30"/>
      <c r="D27" s="30"/>
      <c r="E27" s="30"/>
      <c r="F27" s="30"/>
    </row>
  </sheetData>
  <mergeCells count="5">
    <mergeCell ref="B9:C9"/>
    <mergeCell ref="I9:J9"/>
    <mergeCell ref="B24:G26"/>
    <mergeCell ref="C6:D6"/>
    <mergeCell ref="J6:K6"/>
  </mergeCells>
  <conditionalFormatting sqref="D10">
    <cfRule type="cellIs" priority="3" operator="greaterThanOrEqual">
      <formula>0.8</formula>
    </cfRule>
    <cfRule type="cellIs" dxfId="3" priority="4" operator="lessThan">
      <formula>0.8</formula>
    </cfRule>
  </conditionalFormatting>
  <conditionalFormatting sqref="K10">
    <cfRule type="cellIs" priority="1" operator="greaterThanOrEqual">
      <formula>0.8</formula>
    </cfRule>
    <cfRule type="cellIs" dxfId="2" priority="2" operator="lessThan">
      <formula>0.8</formula>
    </cfRule>
  </conditionalFormatting>
  <dataValidations count="1">
    <dataValidation type="decimal" allowBlank="1" showErrorMessage="1" error="The maximum value of the cell is 80%" prompt="The maximum value of the cell is 80%" sqref="D10 K10" xr:uid="{215B24AF-8F68-4D04-A861-71B1FF8F28C2}">
      <formula1>0</formula1>
      <formula2>80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3C9D-4A76-40A7-B3D0-1A57148B44E7}">
  <dimension ref="B2:O27"/>
  <sheetViews>
    <sheetView topLeftCell="A4" workbookViewId="0">
      <selection activeCell="E13" sqref="E13"/>
    </sheetView>
  </sheetViews>
  <sheetFormatPr defaultRowHeight="14.4" x14ac:dyDescent="0.3"/>
  <cols>
    <col min="2" max="2" width="30.44140625" customWidth="1"/>
    <col min="3" max="3" width="18.109375" customWidth="1"/>
    <col min="5" max="5" width="16.77734375" customWidth="1"/>
    <col min="6" max="6" width="16.88671875" customWidth="1"/>
    <col min="8" max="8" width="8.44140625" customWidth="1"/>
    <col min="9" max="9" width="21.44140625" customWidth="1"/>
    <col min="10" max="10" width="17.88671875" customWidth="1"/>
    <col min="12" max="12" width="16.6640625" customWidth="1"/>
    <col min="13" max="13" width="13.21875" customWidth="1"/>
    <col min="15" max="15" width="11.88671875" bestFit="1" customWidth="1"/>
  </cols>
  <sheetData>
    <row r="2" spans="2:15" ht="15.6" x14ac:dyDescent="0.3">
      <c r="B2" s="27" t="s">
        <v>19</v>
      </c>
    </row>
    <row r="3" spans="2:15" ht="20.399999999999999" customHeight="1" x14ac:dyDescent="0.3">
      <c r="C3" s="26"/>
    </row>
    <row r="4" spans="2:15" ht="20.399999999999999" customHeight="1" x14ac:dyDescent="0.3">
      <c r="B4" s="2" t="s">
        <v>23</v>
      </c>
      <c r="C4" s="26"/>
    </row>
    <row r="5" spans="2:15" ht="20.399999999999999" customHeight="1" x14ac:dyDescent="0.3">
      <c r="C5" s="26"/>
    </row>
    <row r="6" spans="2:15" ht="15.6" x14ac:dyDescent="0.3">
      <c r="C6" s="36" t="s">
        <v>17</v>
      </c>
      <c r="D6" s="36"/>
      <c r="J6" s="36" t="s">
        <v>18</v>
      </c>
      <c r="K6" s="36"/>
    </row>
    <row r="8" spans="2:15" x14ac:dyDescent="0.3">
      <c r="F8" s="28" t="s">
        <v>16</v>
      </c>
      <c r="M8" s="28" t="s">
        <v>16</v>
      </c>
    </row>
    <row r="9" spans="2:15" ht="50.4" customHeight="1" x14ac:dyDescent="0.3">
      <c r="B9" s="33" t="s">
        <v>3</v>
      </c>
      <c r="C9" s="34"/>
      <c r="D9" s="4" t="s">
        <v>13</v>
      </c>
      <c r="E9" s="3" t="s">
        <v>2</v>
      </c>
      <c r="F9" s="29" t="s">
        <v>20</v>
      </c>
      <c r="I9" s="33" t="s">
        <v>3</v>
      </c>
      <c r="J9" s="34"/>
      <c r="K9" s="4" t="s">
        <v>14</v>
      </c>
      <c r="L9" s="3" t="s">
        <v>2</v>
      </c>
      <c r="M9" s="29" t="s">
        <v>20</v>
      </c>
    </row>
    <row r="10" spans="2:15" ht="16.2" x14ac:dyDescent="0.35">
      <c r="B10" s="5" t="s">
        <v>11</v>
      </c>
      <c r="C10" s="16"/>
      <c r="D10" s="25">
        <v>80</v>
      </c>
      <c r="E10" s="19">
        <f>IF(ROUNDDOWN(E12*D10%,2)&lt;=3500000,ROUNDDOWN(E12*D10%,2),3500000)</f>
        <v>3500000</v>
      </c>
      <c r="F10" s="24">
        <f>E10/E12</f>
        <v>0.35</v>
      </c>
      <c r="I10" s="5" t="s">
        <v>11</v>
      </c>
      <c r="J10" s="16"/>
      <c r="K10" s="23">
        <v>70</v>
      </c>
      <c r="L10" s="19">
        <f>IF(ROUNDDOWN(L12*K10%,2)&lt;=3500000,ROUNDDOWN(L12*K10%,2),3500000)</f>
        <v>3500000</v>
      </c>
      <c r="M10" s="24">
        <f>L10/L12</f>
        <v>0.58333333333333337</v>
      </c>
    </row>
    <row r="11" spans="2:15" ht="16.2" x14ac:dyDescent="0.35">
      <c r="B11" s="6" t="s">
        <v>6</v>
      </c>
      <c r="C11" s="16"/>
      <c r="D11" s="22">
        <f>100-D10</f>
        <v>20</v>
      </c>
      <c r="E11" s="19">
        <f>E12-E10</f>
        <v>6500000</v>
      </c>
      <c r="F11" s="18">
        <f>F12-F10</f>
        <v>0.65</v>
      </c>
      <c r="I11" s="6" t="s">
        <v>6</v>
      </c>
      <c r="J11" s="16"/>
      <c r="K11" s="22">
        <f>100-K10</f>
        <v>30</v>
      </c>
      <c r="L11" s="19">
        <f>L12-L10</f>
        <v>2500000</v>
      </c>
      <c r="M11" s="18">
        <f>M12-M10</f>
        <v>0.41666666666666663</v>
      </c>
    </row>
    <row r="12" spans="2:15" ht="16.2" x14ac:dyDescent="0.35">
      <c r="B12" s="8" t="s">
        <v>4</v>
      </c>
      <c r="C12" s="16"/>
      <c r="D12" s="22"/>
      <c r="E12" s="20">
        <v>10000000</v>
      </c>
      <c r="F12" s="18">
        <v>1</v>
      </c>
      <c r="I12" s="8" t="s">
        <v>4</v>
      </c>
      <c r="J12" s="16"/>
      <c r="K12" s="22"/>
      <c r="L12" s="20">
        <v>6000000</v>
      </c>
      <c r="M12" s="17">
        <v>1</v>
      </c>
    </row>
    <row r="13" spans="2:15" ht="16.2" x14ac:dyDescent="0.35">
      <c r="B13" s="9"/>
      <c r="C13" s="10"/>
      <c r="D13" s="10"/>
      <c r="E13" s="9"/>
      <c r="F13" s="9"/>
      <c r="I13" s="9"/>
      <c r="J13" s="10"/>
      <c r="K13" s="10"/>
      <c r="L13" s="9"/>
      <c r="M13" s="9"/>
    </row>
    <row r="14" spans="2:15" ht="64.8" x14ac:dyDescent="0.35">
      <c r="B14" s="32" t="s">
        <v>12</v>
      </c>
      <c r="C14" s="13" t="s">
        <v>7</v>
      </c>
      <c r="D14" s="13"/>
      <c r="E14" s="15"/>
      <c r="F14" s="15"/>
      <c r="I14" s="32" t="s">
        <v>12</v>
      </c>
      <c r="J14" s="13" t="s">
        <v>7</v>
      </c>
      <c r="K14" s="13"/>
      <c r="L14" s="15"/>
      <c r="M14" s="15"/>
    </row>
    <row r="15" spans="2:15" ht="16.2" x14ac:dyDescent="0.35">
      <c r="B15" s="6" t="s">
        <v>1</v>
      </c>
      <c r="C15" s="14" t="s">
        <v>0</v>
      </c>
      <c r="D15" s="21"/>
      <c r="E15" s="19">
        <f>E17-E16</f>
        <v>5712500</v>
      </c>
      <c r="F15" s="18">
        <f>100%-F10-F16</f>
        <v>0.58000000000000007</v>
      </c>
      <c r="I15" s="6" t="s">
        <v>1</v>
      </c>
      <c r="J15" s="14" t="s">
        <v>0</v>
      </c>
      <c r="K15" s="21"/>
      <c r="L15" s="19">
        <f>L17-L16</f>
        <v>1843750</v>
      </c>
      <c r="M15" s="18">
        <f>100%-M10-M16</f>
        <v>0.31666666666666665</v>
      </c>
    </row>
    <row r="16" spans="2:15" ht="16.2" x14ac:dyDescent="0.35">
      <c r="B16" s="6" t="s">
        <v>8</v>
      </c>
      <c r="C16" s="31" t="s">
        <v>22</v>
      </c>
      <c r="D16" s="21"/>
      <c r="E16" s="19">
        <f>ROUNDDOWN(E10*22.5%,2)</f>
        <v>787500</v>
      </c>
      <c r="F16" s="18">
        <f>ROUNDDOWN(E16/E12,2)</f>
        <v>7.0000000000000007E-2</v>
      </c>
      <c r="H16" s="1"/>
      <c r="I16" s="6" t="s">
        <v>8</v>
      </c>
      <c r="J16" s="31" t="s">
        <v>22</v>
      </c>
      <c r="K16" s="21"/>
      <c r="L16" s="19">
        <f>ROUNDDOWN(L10*18.75%,2)</f>
        <v>656250</v>
      </c>
      <c r="M16" s="18">
        <f>ROUNDDOWN(L16/L12,2)</f>
        <v>0.1</v>
      </c>
      <c r="O16" s="1"/>
    </row>
    <row r="17" spans="2:13" ht="16.2" x14ac:dyDescent="0.35">
      <c r="B17" s="8" t="s">
        <v>5</v>
      </c>
      <c r="C17" s="15"/>
      <c r="D17" s="21"/>
      <c r="E17" s="19">
        <f>E11</f>
        <v>6500000</v>
      </c>
      <c r="F17" s="18">
        <f>F15+F16</f>
        <v>0.65000000000000013</v>
      </c>
      <c r="I17" s="8" t="s">
        <v>5</v>
      </c>
      <c r="J17" s="15"/>
      <c r="K17" s="21"/>
      <c r="L17" s="19">
        <f>L11</f>
        <v>2500000</v>
      </c>
      <c r="M17" s="18">
        <f>M15+M16</f>
        <v>0.41666666666666663</v>
      </c>
    </row>
    <row r="18" spans="2:13" ht="16.2" x14ac:dyDescent="0.35">
      <c r="B18" s="7"/>
      <c r="C18" s="7"/>
      <c r="D18" s="7"/>
      <c r="E18" s="7"/>
      <c r="F18" s="7"/>
      <c r="I18" s="7"/>
      <c r="J18" s="7"/>
      <c r="K18" s="7"/>
      <c r="L18" s="7"/>
      <c r="M18" s="7"/>
    </row>
    <row r="19" spans="2:13" ht="16.2" x14ac:dyDescent="0.35">
      <c r="B19" s="7"/>
      <c r="C19" s="7"/>
      <c r="D19" s="7"/>
      <c r="E19" s="11"/>
      <c r="F19" s="7" t="s">
        <v>10</v>
      </c>
      <c r="I19" s="7"/>
      <c r="J19" s="7"/>
      <c r="K19" s="7"/>
      <c r="L19" s="11"/>
      <c r="M19" s="7" t="s">
        <v>10</v>
      </c>
    </row>
    <row r="20" spans="2:13" ht="16.2" x14ac:dyDescent="0.35">
      <c r="B20" s="7"/>
      <c r="C20" s="7"/>
      <c r="D20" s="7"/>
      <c r="E20" s="12"/>
      <c r="F20" s="7" t="s">
        <v>9</v>
      </c>
      <c r="I20" s="7"/>
      <c r="J20" s="7"/>
      <c r="K20" s="7"/>
      <c r="L20" s="12"/>
      <c r="M20" s="7" t="s">
        <v>9</v>
      </c>
    </row>
    <row r="23" spans="2:13" x14ac:dyDescent="0.3">
      <c r="L23" s="1"/>
    </row>
    <row r="24" spans="2:13" x14ac:dyDescent="0.3">
      <c r="B24" s="35" t="s">
        <v>15</v>
      </c>
      <c r="C24" s="35"/>
      <c r="D24" s="35"/>
      <c r="E24" s="35"/>
      <c r="F24" s="35"/>
      <c r="G24" s="35"/>
    </row>
    <row r="25" spans="2:13" x14ac:dyDescent="0.3">
      <c r="B25" s="35"/>
      <c r="C25" s="35"/>
      <c r="D25" s="35"/>
      <c r="E25" s="35"/>
      <c r="F25" s="35"/>
      <c r="G25" s="35"/>
    </row>
    <row r="26" spans="2:13" x14ac:dyDescent="0.3">
      <c r="B26" s="35"/>
      <c r="C26" s="35"/>
      <c r="D26" s="35"/>
      <c r="E26" s="35"/>
      <c r="F26" s="35"/>
      <c r="G26" s="35"/>
    </row>
    <row r="27" spans="2:13" ht="36" customHeight="1" x14ac:dyDescent="0.3">
      <c r="B27" s="30"/>
      <c r="C27" s="30"/>
      <c r="D27" s="30"/>
      <c r="E27" s="30"/>
      <c r="F27" s="30"/>
    </row>
  </sheetData>
  <mergeCells count="5">
    <mergeCell ref="C6:D6"/>
    <mergeCell ref="J6:K6"/>
    <mergeCell ref="B9:C9"/>
    <mergeCell ref="I9:J9"/>
    <mergeCell ref="B24:G26"/>
  </mergeCells>
  <conditionalFormatting sqref="D10">
    <cfRule type="cellIs" priority="3" operator="greaterThanOrEqual">
      <formula>0.8</formula>
    </cfRule>
    <cfRule type="cellIs" dxfId="1" priority="4" operator="lessThan">
      <formula>0.8</formula>
    </cfRule>
  </conditionalFormatting>
  <conditionalFormatting sqref="K10">
    <cfRule type="cellIs" priority="1" operator="greaterThanOrEqual">
      <formula>0.8</formula>
    </cfRule>
    <cfRule type="cellIs" dxfId="0" priority="2" operator="lessThan">
      <formula>0.8</formula>
    </cfRule>
  </conditionalFormatting>
  <dataValidations count="1">
    <dataValidation type="decimal" allowBlank="1" showErrorMessage="1" error="The maximum value of the cell is 80%" prompt="The maximum value of the cell is 80%" sqref="D10 K10" xr:uid="{B6619FD7-64D4-4558-978F-A39CDE9771D6}">
      <formula1>0</formula1>
      <formula2>80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  P2</vt:lpstr>
      <vt:lpstr>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Nicu Buzgure</dc:creator>
  <cp:lastModifiedBy>ROHU</cp:lastModifiedBy>
  <dcterms:created xsi:type="dcterms:W3CDTF">2017-09-26T09:46:50Z</dcterms:created>
  <dcterms:modified xsi:type="dcterms:W3CDTF">2024-11-19T14:22:24Z</dcterms:modified>
</cp:coreProperties>
</file>