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zanOrsolya\Downloads\"/>
    </mc:Choice>
  </mc:AlternateContent>
  <xr:revisionPtr revIDLastSave="0" documentId="13_ncr:1_{CBA39C28-8357-415D-94F8-FC7EE50E75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Si" sheetId="2" r:id="rId1"/>
  </sheets>
  <definedNames>
    <definedName name="_xlnm._FilterDatabase" localSheetId="0" hidden="1">OSi!$A$4:$AZ$45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2" l="1"/>
  <c r="O44" i="2"/>
  <c r="M44" i="2"/>
  <c r="O43" i="2"/>
  <c r="N43" i="2"/>
  <c r="R42" i="2"/>
  <c r="M42" i="2" s="1"/>
  <c r="Q42" i="2"/>
  <c r="R41" i="2"/>
  <c r="M41" i="2" s="1"/>
  <c r="Q41" i="2"/>
  <c r="R40" i="2"/>
  <c r="M40" i="2" s="1"/>
  <c r="Q40" i="2"/>
  <c r="R38" i="2"/>
  <c r="Q38" i="2"/>
  <c r="O24" i="2"/>
  <c r="N24" i="2" s="1"/>
  <c r="Q24" i="2" s="1"/>
  <c r="M24" i="2"/>
  <c r="R23" i="2"/>
  <c r="M23" i="2" s="1"/>
  <c r="Q23" i="2"/>
  <c r="M22" i="2"/>
  <c r="R21" i="2"/>
  <c r="Q21" i="2"/>
  <c r="M21" i="2"/>
  <c r="R20" i="2"/>
  <c r="M20" i="2" s="1"/>
  <c r="Q20" i="2"/>
  <c r="Q19" i="2"/>
  <c r="M19" i="2"/>
  <c r="Q18" i="2"/>
  <c r="M18" i="2"/>
  <c r="Q17" i="2"/>
  <c r="Q16" i="2"/>
  <c r="M16" i="2"/>
  <c r="Q15" i="2"/>
  <c r="M15" i="2"/>
  <c r="R14" i="2"/>
  <c r="M14" i="2" s="1"/>
  <c r="Q14" i="2"/>
  <c r="R13" i="2"/>
  <c r="M13" i="2" s="1"/>
  <c r="Q13" i="2"/>
  <c r="R12" i="2"/>
  <c r="M12" i="2" s="1"/>
  <c r="Q12" i="2"/>
  <c r="R11" i="2"/>
  <c r="M11" i="2" s="1"/>
  <c r="Q11" i="2"/>
  <c r="R10" i="2"/>
  <c r="Q10" i="2"/>
  <c r="R9" i="2"/>
  <c r="Q9" i="2"/>
  <c r="R8" i="2"/>
  <c r="Q8" i="2"/>
  <c r="R7" i="2"/>
  <c r="Q7" i="2"/>
  <c r="R6" i="2"/>
  <c r="M6" i="2" s="1"/>
  <c r="Q6" i="2"/>
  <c r="R5" i="2"/>
  <c r="M5" i="2" s="1"/>
  <c r="Q5" i="2"/>
  <c r="R37" i="2"/>
  <c r="Q37" i="2"/>
  <c r="Q36" i="2"/>
  <c r="Q35" i="2"/>
  <c r="Q34" i="2"/>
  <c r="Q32" i="2"/>
  <c r="M32" i="2"/>
  <c r="Q31" i="2"/>
  <c r="Q43" i="2" l="1"/>
  <c r="N44" i="2"/>
  <c r="Q44" i="2" s="1"/>
  <c r="R30" i="2" l="1"/>
  <c r="M30" i="2" s="1"/>
  <c r="Q30" i="2"/>
  <c r="R29" i="2"/>
  <c r="M29" i="2" s="1"/>
  <c r="Q29" i="2"/>
  <c r="R28" i="2"/>
  <c r="M28" i="2" s="1"/>
  <c r="Q28" i="2"/>
  <c r="R27" i="2"/>
  <c r="M27" i="2" s="1"/>
  <c r="Q27" i="2"/>
</calcChain>
</file>

<file path=xl/sharedStrings.xml><?xml version="1.0" encoding="utf-8"?>
<sst xmlns="http://schemas.openxmlformats.org/spreadsheetml/2006/main" count="345" uniqueCount="191">
  <si>
    <t>Project acronym</t>
  </si>
  <si>
    <t>Project title</t>
  </si>
  <si>
    <t>Specific objective</t>
  </si>
  <si>
    <t>Partner number</t>
  </si>
  <si>
    <t>Abbreviated name of the organisation</t>
  </si>
  <si>
    <t>Name of the organisation in original language</t>
  </si>
  <si>
    <t>Name of the organisation in english</t>
  </si>
  <si>
    <t>Partner main address - Country</t>
  </si>
  <si>
    <t>Partner main address - NUTS 2</t>
  </si>
  <si>
    <t>Partner main address - NUTS 3</t>
  </si>
  <si>
    <t>ERDF</t>
  </si>
  <si>
    <t>ERDF % Rate</t>
  </si>
  <si>
    <t>Public Contribution</t>
  </si>
  <si>
    <t>Private Contribution</t>
  </si>
  <si>
    <t>Total partner contribution</t>
  </si>
  <si>
    <t>Total eligible budget</t>
  </si>
  <si>
    <t>LP1</t>
  </si>
  <si>
    <t>România (RO)</t>
  </si>
  <si>
    <t>Nord-Vest (RO11)</t>
  </si>
  <si>
    <t>Satu Mare (RO115)</t>
  </si>
  <si>
    <t>SATU MARE</t>
  </si>
  <si>
    <t>PP2</t>
  </si>
  <si>
    <t>Magyarország (HU)</t>
  </si>
  <si>
    <t>Észak-Alföld (HU32)</t>
  </si>
  <si>
    <t>Szabolcs-Szatmár-Bereg (HU323)</t>
  </si>
  <si>
    <t>Bihor (RO111)</t>
  </si>
  <si>
    <t>RS04.6</t>
  </si>
  <si>
    <t>Vest (RO42)</t>
  </si>
  <si>
    <t>Arad (RO421)</t>
  </si>
  <si>
    <t>Dél-Alföld (HU33)</t>
  </si>
  <si>
    <t>Csongrád (HU333)</t>
  </si>
  <si>
    <t>PP3</t>
  </si>
  <si>
    <t>PP4</t>
  </si>
  <si>
    <t>RS04.5</t>
  </si>
  <si>
    <t>Timiş (RO424)</t>
  </si>
  <si>
    <t>Hajdú-Bihar (HU321)</t>
  </si>
  <si>
    <t>Békés (HU332)</t>
  </si>
  <si>
    <t>RS02.4</t>
  </si>
  <si>
    <t>SZTE</t>
  </si>
  <si>
    <t>Szegedi Tudományegyetem</t>
  </si>
  <si>
    <t>University of Szeged</t>
  </si>
  <si>
    <t>RS02.2</t>
  </si>
  <si>
    <t>Létavértes</t>
  </si>
  <si>
    <t>Bucureşti-Ilfov (RO32)</t>
  </si>
  <si>
    <t>Bucureşti (RO321)</t>
  </si>
  <si>
    <t>CJ Arad</t>
  </si>
  <si>
    <t>Unitatea Administrativ-Teritorială Județul Arad</t>
  </si>
  <si>
    <t>Arad County Council</t>
  </si>
  <si>
    <t>DKMT Danube-Kris-Mures-Tisa Euroregional Development Agency - Nonprofit Public Benefit Limited</t>
  </si>
  <si>
    <t>SPAPFAI</t>
  </si>
  <si>
    <t>Scoala de Pregatire a Agentilor Poliíei de Frontiera  Avram Iancu Oradea</t>
  </si>
  <si>
    <t>Avram Iancu Border Police Training School Oradea</t>
  </si>
  <si>
    <t>ROKK</t>
  </si>
  <si>
    <t>Rendőrségi Oktatási és Kiképző Központ</t>
  </si>
  <si>
    <t>Police Education and Training Center</t>
  </si>
  <si>
    <t>Budapest (HU11)</t>
  </si>
  <si>
    <t>Budapest (HU110)</t>
  </si>
  <si>
    <t>DKMT</t>
  </si>
  <si>
    <t>Nyíregyháza Megyei Jogú Város Önkormányzata</t>
  </si>
  <si>
    <t>Municipality of Satu Mare</t>
  </si>
  <si>
    <t>Hajdú-Bihar County Develeopment Agency</t>
  </si>
  <si>
    <t>Berettyóújfalu</t>
  </si>
  <si>
    <t>CSCSVMÖ</t>
  </si>
  <si>
    <t>Csongrád-Csanád Vármegye Önkormányzata</t>
  </si>
  <si>
    <t>COUNTY GOVERNMENT OF CSONGRÁD-CSANÁD</t>
  </si>
  <si>
    <t>SCJUPBT</t>
  </si>
  <si>
    <t>Berettyóújfalu Város Önkormányzata</t>
  </si>
  <si>
    <t>SAFE</t>
  </si>
  <si>
    <t>PP5</t>
  </si>
  <si>
    <t>PP6</t>
  </si>
  <si>
    <t>PP7</t>
  </si>
  <si>
    <t>HBVMO</t>
  </si>
  <si>
    <t>Hajdú-Bihar County Council</t>
  </si>
  <si>
    <t>TIMIS</t>
  </si>
  <si>
    <t>JUDETUL TIMIS</t>
  </si>
  <si>
    <t>TIMIS COUNTY</t>
  </si>
  <si>
    <t>Létavértes Város Önkormányzata</t>
  </si>
  <si>
    <t>Létavértes Municipality</t>
  </si>
  <si>
    <t>CJBH</t>
  </si>
  <si>
    <t>UAT JUDEȚUL BIHOR prin Consiliul Județean Bihor</t>
  </si>
  <si>
    <t>BIHOR COUNTY COUNCIL</t>
  </si>
  <si>
    <t>ROHU00617</t>
  </si>
  <si>
    <t>RENEW</t>
  </si>
  <si>
    <t>Renewable Energy Works Well</t>
  </si>
  <si>
    <t>Hajdú-Bihar Vármegye Önkormányzata</t>
  </si>
  <si>
    <t>Berettyóújfalu Municipality</t>
  </si>
  <si>
    <t>Hajdúdorog</t>
  </si>
  <si>
    <t>Hajdúdorog Város Önkormányzata</t>
  </si>
  <si>
    <t>Hajdúdorog Municipality</t>
  </si>
  <si>
    <t>Kaba</t>
  </si>
  <si>
    <t>Kaba Város Önkormányzata</t>
  </si>
  <si>
    <t>Kaba Municipality</t>
  </si>
  <si>
    <t>HBMFÜ</t>
  </si>
  <si>
    <t>Hajdú-Bihar Vármegyei Fejlesztési Ügynökség</t>
  </si>
  <si>
    <t>CJ Bihor</t>
  </si>
  <si>
    <t>UAT Judetul Bihor - Consiliul Județean Bihor</t>
  </si>
  <si>
    <t>Bihor County Council</t>
  </si>
  <si>
    <t>ROHU00618</t>
  </si>
  <si>
    <t>CULTURAL LIVING LAB</t>
  </si>
  <si>
    <t>Romanian-Hungarian Cross-Border Cultural Living Lab</t>
  </si>
  <si>
    <t>ROHU00621</t>
  </si>
  <si>
    <t>DENIM</t>
  </si>
  <si>
    <t>Development of Network to Improve Health Status of Population (DENIM)</t>
  </si>
  <si>
    <t>BVÖ</t>
  </si>
  <si>
    <t>Békés Vármegye Önkormányzata</t>
  </si>
  <si>
    <t>Békés County Council</t>
  </si>
  <si>
    <t>LEK</t>
  </si>
  <si>
    <t>Dr. László Elek Kórház és Rendelőintézet, Orosháza</t>
  </si>
  <si>
    <t>Dr. László Elek Hospital and Medical Center, Orosháza</t>
  </si>
  <si>
    <t>BVMKK</t>
  </si>
  <si>
    <t>Békés Vármegyei Központi Kórház</t>
  </si>
  <si>
    <t>Békés County Central Hospital</t>
  </si>
  <si>
    <t>Unitatea Administrativ Teritorială Judeţul Arad</t>
  </si>
  <si>
    <t>ROHU00623</t>
  </si>
  <si>
    <t>TERES</t>
  </si>
  <si>
    <t>Timely and efficient response in case of emergency situations in cross border area</t>
  </si>
  <si>
    <t>IGSU</t>
  </si>
  <si>
    <t>Inspectoratul General pentru Situații de Urgență</t>
  </si>
  <si>
    <t>General Inspectorate for Emergency Situations</t>
  </si>
  <si>
    <t>ISU BH</t>
  </si>
  <si>
    <t>Inspectoratul pentru Situații de Urgență "Crisana" al județului Bihor</t>
  </si>
  <si>
    <t>"Crisana" Inspectorate for Emergency Situations of Bihor County</t>
  </si>
  <si>
    <t>ISU SM</t>
  </si>
  <si>
    <t>Inspectoratul pentru Situații de Urgență "Somes" al județului Satu Mare</t>
  </si>
  <si>
    <t>"Somes" Inspectorate for Emergency Situations of Satu Mare County</t>
  </si>
  <si>
    <t>VMKI</t>
  </si>
  <si>
    <t>Szabolcs-Szatmár- Bereg Vármegyei Katasztrófavédelmi Igazgatóság</t>
  </si>
  <si>
    <t>Szabolcs-Szatmár-Bereg County Disaster Management Directorate – HU</t>
  </si>
  <si>
    <t>ROHU00626</t>
  </si>
  <si>
    <t>ISU-EMERG</t>
  </si>
  <si>
    <t xml:space="preserve">Innovative Surgical Unit and Emergency Hospitals </t>
  </si>
  <si>
    <t>ACC</t>
  </si>
  <si>
    <t>BCC</t>
  </si>
  <si>
    <t>Bekes County Council</t>
  </si>
  <si>
    <t>BCCH</t>
  </si>
  <si>
    <t>ROHU00627</t>
  </si>
  <si>
    <t>Resilience4Health</t>
  </si>
  <si>
    <t>Resilient, integrated and accessible cross-border health services</t>
  </si>
  <si>
    <t>Spitalul Clinic Județean de Urgență „Pius Brînzeu” Timișoara</t>
  </si>
  <si>
    <t>"Pius Brinzeu" County Emergency Clinical Hospital Timișoara</t>
  </si>
  <si>
    <t xml:space="preserve">Móra-Vitál </t>
  </si>
  <si>
    <t>Móra-Vitál Járóbeteg-szakellátó és Fürdőgyógyászati Központ</t>
  </si>
  <si>
    <t>Móra-Vitál Outpatient Specialist and Spa Center for patients.</t>
  </si>
  <si>
    <t>ROHU00629</t>
  </si>
  <si>
    <t>HUNAV-ROHU</t>
  </si>
  <si>
    <t xml:space="preserve">Integrated cultural and touristic routes in the cross-border area </t>
  </si>
  <si>
    <t>OFOLDEAK</t>
  </si>
  <si>
    <t>Óföldeák Községi Önkormányza</t>
  </si>
  <si>
    <t>Óföldeák Községi Önkormányzat/Óföldeák Municipality</t>
  </si>
  <si>
    <t>ROHU00632</t>
  </si>
  <si>
    <t>DREAM</t>
  </si>
  <si>
    <t>SZEGED-TIMISOARA DREAM RAILWAY</t>
  </si>
  <si>
    <t>ISO6.2</t>
  </si>
  <si>
    <t>DKMT Duna-Körös-Maros-Tisza Eurorégiós Fejlesztési Ügynökség Nonprofit Közhasznú  Kft.</t>
  </si>
  <si>
    <t>CJT</t>
  </si>
  <si>
    <t>ROHU00633</t>
  </si>
  <si>
    <t>GCBR</t>
  </si>
  <si>
    <t>Green Cross-Border Region</t>
  </si>
  <si>
    <t>SZSZBMFÜ</t>
  </si>
  <si>
    <t>SZSZBMFÜ Szabolcs-Szatmár-Bereg Megyei Területfejlesztési és Környezetgazdálkodási Ügynökség Nonprofit Korlátolt Felelősségű Társaság</t>
  </si>
  <si>
    <t xml:space="preserve">Szabolcs-Szatmár-Bereg County Regional Development and Environmental Management Agency Nonprofit Ltd </t>
  </si>
  <si>
    <t>SMCATU</t>
  </si>
  <si>
    <t>Unitatea Administrat-teritorială Judeţul Satu Mare</t>
  </si>
  <si>
    <t>Satu Mare County Administrative-territorial Unit</t>
  </si>
  <si>
    <t>ROHU00634</t>
  </si>
  <si>
    <t>Together for a safer area</t>
  </si>
  <si>
    <t>ISO6.1</t>
  </si>
  <si>
    <t>GIBP</t>
  </si>
  <si>
    <t>Inspectoratul General al Poliției de Frontieră</t>
  </si>
  <si>
    <t>General Inspectorate of Romanian Border Police</t>
  </si>
  <si>
    <t xml:space="preserve">BCIP </t>
  </si>
  <si>
    <t>Inspectoratul de Poliție Județean Bihor</t>
  </si>
  <si>
    <t>Bihor County Police Inspectorate</t>
  </si>
  <si>
    <t>IPARAD</t>
  </si>
  <si>
    <t>Instituția Prefectului Judetul Arad</t>
  </si>
  <si>
    <t>Prefect's Office of Arad County</t>
  </si>
  <si>
    <t>ROHU00636</t>
  </si>
  <si>
    <t>CulturRO-HUb</t>
  </si>
  <si>
    <t>Nyíregyhaza MJV</t>
  </si>
  <si>
    <t>Municipality of Nyiregyhaza with County Rank</t>
  </si>
  <si>
    <t>Municipiul Satu Mare</t>
  </si>
  <si>
    <t>SZSZBVÖ</t>
  </si>
  <si>
    <t>Szabolcs-Szatmár-Bereg Vármegye Önkormányzata</t>
  </si>
  <si>
    <t>Self-government of Szabolcs-Szatmár-Bereg County</t>
  </si>
  <si>
    <t xml:space="preserve">Unitatea Administrativ-teritorială Judeţul Satu Mare </t>
  </si>
  <si>
    <t>TOTAL REQUESTED</t>
  </si>
  <si>
    <t>Strengthening intercultural relations through the development of cultural institutions in Satu Mare County and Szabolcs-Szatmár-Bereg County</t>
  </si>
  <si>
    <t>Revised budget</t>
  </si>
  <si>
    <t>Automatic Public Contribution</t>
  </si>
  <si>
    <t>Ranking list_Operations of Strategic Importance submitted under the Targeted Call</t>
  </si>
  <si>
    <t xml:space="preserve">Project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</si>
</sst>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F0FF"/>
      </patternFill>
    </fill>
    <fill>
      <patternFill patternType="solid">
        <fgColor rgb="FFFFF0C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6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2" fillId="0" borderId="0" xfId="0" applyFont="1" applyAlignment="1">
      <alignment wrapText="1"/>
    </xf>
    <xf numFmtId="0" fontId="0" fillId="3" borderId="5" xfId="0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3" borderId="5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43" fontId="0" fillId="6" borderId="16" xfId="1" applyFont="1" applyFill="1" applyBorder="1" applyAlignment="1">
      <alignment vertical="center"/>
    </xf>
    <xf numFmtId="43" fontId="0" fillId="6" borderId="1" xfId="1" applyFont="1" applyFill="1" applyBorder="1"/>
    <xf numFmtId="43" fontId="0" fillId="6" borderId="17" xfId="1" applyFont="1" applyFill="1" applyBorder="1"/>
    <xf numFmtId="164" fontId="0" fillId="6" borderId="16" xfId="0" applyNumberFormat="1" applyFill="1" applyBorder="1" applyAlignment="1">
      <alignment vertical="center"/>
    </xf>
    <xf numFmtId="164" fontId="0" fillId="6" borderId="15" xfId="0" applyNumberFormat="1" applyFill="1" applyBorder="1" applyAlignment="1">
      <alignment vertical="center"/>
    </xf>
    <xf numFmtId="43" fontId="0" fillId="6" borderId="1" xfId="1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43" fontId="0" fillId="6" borderId="15" xfId="1" applyFont="1" applyFill="1" applyBorder="1" applyAlignment="1">
      <alignment vertical="center"/>
    </xf>
    <xf numFmtId="43" fontId="0" fillId="6" borderId="17" xfId="1" applyFon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164" fontId="0" fillId="6" borderId="17" xfId="0" applyNumberFormat="1" applyFill="1" applyBorder="1" applyAlignment="1">
      <alignment vertical="center"/>
    </xf>
    <xf numFmtId="0" fontId="0" fillId="3" borderId="12" xfId="0" applyFill="1" applyBorder="1" applyAlignment="1">
      <alignment vertical="top" wrapText="1"/>
    </xf>
    <xf numFmtId="0" fontId="0" fillId="3" borderId="12" xfId="0" applyFill="1" applyBorder="1" applyAlignment="1">
      <alignment vertical="center"/>
    </xf>
    <xf numFmtId="9" fontId="0" fillId="6" borderId="16" xfId="2" applyFont="1" applyFill="1" applyBorder="1" applyAlignment="1">
      <alignment vertical="center"/>
    </xf>
    <xf numFmtId="43" fontId="0" fillId="6" borderId="19" xfId="1" applyFont="1" applyFill="1" applyBorder="1" applyAlignment="1">
      <alignment vertical="center"/>
    </xf>
    <xf numFmtId="43" fontId="0" fillId="6" borderId="20" xfId="1" applyFont="1" applyFill="1" applyBorder="1" applyAlignment="1">
      <alignment vertical="center"/>
    </xf>
    <xf numFmtId="0" fontId="0" fillId="3" borderId="5" xfId="0" applyFill="1" applyBorder="1" applyAlignment="1">
      <alignment vertical="top" wrapText="1"/>
    </xf>
    <xf numFmtId="0" fontId="0" fillId="3" borderId="12" xfId="0" applyFill="1" applyBorder="1" applyAlignment="1">
      <alignment vertical="center" wrapText="1"/>
    </xf>
    <xf numFmtId="9" fontId="0" fillId="6" borderId="17" xfId="0" applyNumberFormat="1" applyFill="1" applyBorder="1" applyAlignment="1">
      <alignment vertical="center"/>
    </xf>
    <xf numFmtId="164" fontId="0" fillId="0" borderId="0" xfId="0" applyNumberFormat="1"/>
    <xf numFmtId="4" fontId="3" fillId="0" borderId="0" xfId="0" applyNumberFormat="1" applyFont="1"/>
    <xf numFmtId="4" fontId="0" fillId="0" borderId="0" xfId="0" applyNumberFormat="1"/>
    <xf numFmtId="0" fontId="2" fillId="2" borderId="1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top" wrapText="1"/>
    </xf>
    <xf numFmtId="0" fontId="2" fillId="6" borderId="8" xfId="0" applyFont="1" applyFill="1" applyBorder="1" applyAlignment="1">
      <alignment horizontal="center" vertical="center"/>
    </xf>
    <xf numFmtId="10" fontId="0" fillId="6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vertical="center"/>
    </xf>
    <xf numFmtId="164" fontId="0" fillId="6" borderId="7" xfId="0" applyNumberForma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9" fontId="0" fillId="6" borderId="17" xfId="2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vertical="center"/>
    </xf>
    <xf numFmtId="10" fontId="0" fillId="6" borderId="17" xfId="2" applyNumberFormat="1" applyFont="1" applyFill="1" applyBorder="1" applyAlignment="1">
      <alignment vertical="center"/>
    </xf>
    <xf numFmtId="9" fontId="0" fillId="6" borderId="17" xfId="2" applyFont="1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0" fontId="0" fillId="4" borderId="21" xfId="0" applyFill="1" applyBorder="1" applyAlignment="1">
      <alignment wrapText="1"/>
    </xf>
    <xf numFmtId="0" fontId="0" fillId="4" borderId="21" xfId="0" applyFill="1" applyBorder="1"/>
    <xf numFmtId="0" fontId="2" fillId="4" borderId="21" xfId="0" applyFont="1" applyFill="1" applyBorder="1" applyAlignment="1">
      <alignment wrapText="1"/>
    </xf>
    <xf numFmtId="4" fontId="2" fillId="4" borderId="21" xfId="0" applyNumberFormat="1" applyFont="1" applyFill="1" applyBorder="1"/>
    <xf numFmtId="10" fontId="0" fillId="6" borderId="19" xfId="2" applyNumberFormat="1" applyFont="1" applyFill="1" applyBorder="1" applyAlignment="1">
      <alignment vertical="center"/>
    </xf>
    <xf numFmtId="9" fontId="0" fillId="6" borderId="1" xfId="2" applyFont="1" applyFill="1" applyBorder="1" applyAlignment="1">
      <alignment horizontal="right" vertical="center"/>
    </xf>
    <xf numFmtId="9" fontId="0" fillId="6" borderId="16" xfId="2" applyFont="1" applyFill="1" applyBorder="1" applyAlignment="1">
      <alignment horizontal="right" vertical="center"/>
    </xf>
    <xf numFmtId="0" fontId="0" fillId="6" borderId="19" xfId="0" applyFill="1" applyBorder="1" applyAlignment="1">
      <alignment horizontal="center" vertical="center"/>
    </xf>
    <xf numFmtId="9" fontId="0" fillId="6" borderId="17" xfId="2" applyFont="1" applyFill="1" applyBorder="1" applyAlignment="1">
      <alignment horizontal="right" vertical="center"/>
    </xf>
    <xf numFmtId="164" fontId="0" fillId="6" borderId="19" xfId="0" applyNumberFormat="1" applyFill="1" applyBorder="1" applyAlignment="1">
      <alignment vertical="center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10" fontId="0" fillId="6" borderId="7" xfId="2" applyNumberFormat="1" applyFont="1" applyFill="1" applyBorder="1" applyAlignment="1">
      <alignment vertical="center"/>
    </xf>
    <xf numFmtId="0" fontId="0" fillId="2" borderId="24" xfId="0" applyFill="1" applyBorder="1" applyAlignment="1">
      <alignment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/>
    </xf>
    <xf numFmtId="43" fontId="0" fillId="6" borderId="7" xfId="1" applyFont="1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9" fontId="0" fillId="6" borderId="1" xfId="2" applyFont="1" applyFill="1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9" fontId="0" fillId="6" borderId="19" xfId="2" applyFont="1" applyFill="1" applyBorder="1" applyAlignment="1">
      <alignment vertical="center"/>
    </xf>
    <xf numFmtId="0" fontId="0" fillId="3" borderId="11" xfId="0" applyFill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0" fillId="3" borderId="1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2" borderId="25" xfId="0" applyFill="1" applyBorder="1" applyAlignment="1">
      <alignment vertical="center" wrapText="1"/>
    </xf>
    <xf numFmtId="43" fontId="5" fillId="6" borderId="1" xfId="1" applyFont="1" applyFill="1" applyBorder="1" applyAlignment="1">
      <alignment vertical="center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9" fontId="5" fillId="6" borderId="1" xfId="2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43" fontId="5" fillId="6" borderId="15" xfId="1" applyFont="1" applyFill="1" applyBorder="1" applyAlignment="1">
      <alignment vertical="center"/>
    </xf>
    <xf numFmtId="43" fontId="0" fillId="6" borderId="1" xfId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3" borderId="27" xfId="0" applyFill="1" applyBorder="1" applyAlignment="1">
      <alignment vertical="center" wrapText="1"/>
    </xf>
    <xf numFmtId="0" fontId="0" fillId="3" borderId="28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0" fillId="3" borderId="29" xfId="0" applyFill="1" applyBorder="1" applyAlignment="1">
      <alignment wrapText="1"/>
    </xf>
    <xf numFmtId="0" fontId="0" fillId="3" borderId="30" xfId="0" applyFill="1" applyBorder="1" applyAlignment="1">
      <alignment wrapText="1"/>
    </xf>
    <xf numFmtId="43" fontId="5" fillId="6" borderId="16" xfId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3" borderId="9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" fontId="0" fillId="6" borderId="16" xfId="0" applyNumberFormat="1" applyFill="1" applyBorder="1" applyAlignment="1">
      <alignment vertical="center"/>
    </xf>
    <xf numFmtId="4" fontId="0" fillId="6" borderId="17" xfId="0" applyNumberFormat="1" applyFill="1" applyBorder="1" applyAlignment="1">
      <alignment vertical="center"/>
    </xf>
    <xf numFmtId="9" fontId="0" fillId="6" borderId="16" xfId="2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5" xfId="0" applyFill="1" applyBorder="1" applyAlignment="1">
      <alignment vertical="center"/>
    </xf>
    <xf numFmtId="0" fontId="0" fillId="3" borderId="15" xfId="0" applyFill="1" applyBorder="1" applyAlignment="1">
      <alignment vertical="top" wrapText="1"/>
    </xf>
    <xf numFmtId="0" fontId="0" fillId="2" borderId="22" xfId="0" applyFill="1" applyBorder="1" applyAlignment="1">
      <alignment vertical="center" wrapText="1"/>
    </xf>
    <xf numFmtId="10" fontId="0" fillId="6" borderId="16" xfId="0" applyNumberFormat="1" applyFill="1" applyBorder="1" applyAlignment="1">
      <alignment vertical="center"/>
    </xf>
    <xf numFmtId="10" fontId="0" fillId="6" borderId="17" xfId="0" applyNumberFormat="1" applyFill="1" applyBorder="1" applyAlignment="1">
      <alignment vertical="center"/>
    </xf>
    <xf numFmtId="0" fontId="0" fillId="3" borderId="22" xfId="0" applyFill="1" applyBorder="1" applyAlignment="1">
      <alignment wrapText="1"/>
    </xf>
    <xf numFmtId="0" fontId="0" fillId="3" borderId="6" xfId="0" applyFill="1" applyBorder="1"/>
    <xf numFmtId="0" fontId="0" fillId="3" borderId="6" xfId="0" applyFill="1" applyBorder="1" applyAlignment="1">
      <alignment wrapText="1"/>
    </xf>
    <xf numFmtId="0" fontId="4" fillId="5" borderId="18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5EF0-1549-4297-9346-7D6E106695F8}">
  <sheetPr>
    <tabColor rgb="FFFF0000"/>
  </sheetPr>
  <dimension ref="A1:R47"/>
  <sheetViews>
    <sheetView tabSelected="1" topLeftCell="A42" zoomScale="50" zoomScaleNormal="50" workbookViewId="0">
      <pane xSplit="1" topLeftCell="B1" activePane="topRight" state="frozen"/>
      <selection pane="topRight" activeCell="U5" sqref="U5"/>
    </sheetView>
  </sheetViews>
  <sheetFormatPr defaultRowHeight="14.4"/>
  <cols>
    <col min="1" max="1" width="19.77734375" style="1" customWidth="1"/>
    <col min="2" max="2" width="16.88671875" style="1" customWidth="1"/>
    <col min="3" max="3" width="30.77734375" style="1" customWidth="1"/>
    <col min="4" max="4" width="14.21875" style="1" customWidth="1"/>
    <col min="5" max="5" width="8.88671875" style="1"/>
    <col min="6" max="6" width="15.44140625" customWidth="1"/>
    <col min="7" max="7" width="2.6640625" hidden="1" customWidth="1"/>
    <col min="8" max="8" width="46.6640625" style="1" customWidth="1"/>
    <col min="9" max="9" width="24" customWidth="1"/>
    <col min="10" max="10" width="21.88671875" customWidth="1"/>
    <col min="11" max="11" width="27.77734375" customWidth="1"/>
    <col min="12" max="12" width="20.88671875" customWidth="1"/>
    <col min="13" max="13" width="18" customWidth="1"/>
    <col min="14" max="14" width="19.6640625" customWidth="1"/>
    <col min="15" max="15" width="17.44140625" customWidth="1"/>
    <col min="16" max="16" width="14.44140625" customWidth="1"/>
    <col min="17" max="17" width="17.109375" customWidth="1"/>
    <col min="18" max="18" width="19.109375" customWidth="1"/>
  </cols>
  <sheetData>
    <row r="1" spans="1:18" ht="19.2" customHeight="1">
      <c r="L1" s="42"/>
      <c r="M1" s="42"/>
      <c r="R1" s="42"/>
    </row>
    <row r="2" spans="1:18" ht="19.2" customHeight="1" thickBot="1">
      <c r="A2" s="1" t="s">
        <v>189</v>
      </c>
      <c r="C2" s="7"/>
    </row>
    <row r="3" spans="1:18" ht="21" customHeight="1" thickBot="1">
      <c r="F3" s="9"/>
      <c r="G3" s="9"/>
      <c r="H3" s="9"/>
      <c r="I3" s="9"/>
      <c r="J3" s="9"/>
      <c r="K3" s="9"/>
      <c r="L3" s="127" t="s">
        <v>187</v>
      </c>
      <c r="M3" s="128"/>
      <c r="N3" s="128"/>
      <c r="O3" s="128"/>
      <c r="P3" s="128"/>
      <c r="Q3" s="128"/>
      <c r="R3" s="128"/>
    </row>
    <row r="4" spans="1:18" s="3" customFormat="1" ht="67.95" customHeight="1" thickBot="1">
      <c r="A4" s="45" t="s">
        <v>190</v>
      </c>
      <c r="B4" s="45" t="s">
        <v>0</v>
      </c>
      <c r="C4" s="45" t="s">
        <v>1</v>
      </c>
      <c r="D4" s="45" t="s">
        <v>2</v>
      </c>
      <c r="E4" s="46" t="s">
        <v>3</v>
      </c>
      <c r="F4" s="47" t="s">
        <v>4</v>
      </c>
      <c r="G4" s="48" t="s">
        <v>5</v>
      </c>
      <c r="H4" s="46" t="s">
        <v>6</v>
      </c>
      <c r="I4" s="46" t="s">
        <v>7</v>
      </c>
      <c r="J4" s="46" t="s">
        <v>8</v>
      </c>
      <c r="K4" s="46" t="s">
        <v>9</v>
      </c>
      <c r="L4" s="49" t="s">
        <v>10</v>
      </c>
      <c r="M4" s="18" t="s">
        <v>11</v>
      </c>
      <c r="N4" s="18" t="s">
        <v>12</v>
      </c>
      <c r="O4" s="18" t="s">
        <v>188</v>
      </c>
      <c r="P4" s="19" t="s">
        <v>13</v>
      </c>
      <c r="Q4" s="18" t="s">
        <v>14</v>
      </c>
      <c r="R4" s="20" t="s">
        <v>15</v>
      </c>
    </row>
    <row r="5" spans="1:18" s="2" customFormat="1" ht="133.19999999999999" customHeight="1">
      <c r="A5" s="12" t="s">
        <v>97</v>
      </c>
      <c r="B5" s="12" t="s">
        <v>98</v>
      </c>
      <c r="C5" s="12" t="s">
        <v>99</v>
      </c>
      <c r="D5" s="12" t="s">
        <v>26</v>
      </c>
      <c r="E5" s="13" t="s">
        <v>16</v>
      </c>
      <c r="F5" s="14" t="s">
        <v>78</v>
      </c>
      <c r="G5" s="14" t="s">
        <v>79</v>
      </c>
      <c r="H5" s="13" t="s">
        <v>80</v>
      </c>
      <c r="I5" s="14" t="s">
        <v>17</v>
      </c>
      <c r="J5" s="14" t="s">
        <v>18</v>
      </c>
      <c r="K5" s="14" t="s">
        <v>25</v>
      </c>
      <c r="L5" s="23">
        <v>5654942.8200000003</v>
      </c>
      <c r="M5" s="84">
        <f>L5/R5</f>
        <v>0.79999999943412337</v>
      </c>
      <c r="N5" s="23">
        <v>141373.57999999999</v>
      </c>
      <c r="O5" s="23">
        <v>1272362.1299999999</v>
      </c>
      <c r="P5" s="60">
        <v>0</v>
      </c>
      <c r="Q5" s="23">
        <f>N5+O5</f>
        <v>1413735.71</v>
      </c>
      <c r="R5" s="23">
        <f>L5+N5+O5</f>
        <v>7068678.5300000003</v>
      </c>
    </row>
    <row r="6" spans="1:18" ht="15" thickBot="1">
      <c r="A6" s="15"/>
      <c r="B6" s="15"/>
      <c r="C6" s="15"/>
      <c r="D6" s="15"/>
      <c r="E6" s="40" t="s">
        <v>21</v>
      </c>
      <c r="F6" s="35" t="s">
        <v>71</v>
      </c>
      <c r="G6" s="35" t="s">
        <v>84</v>
      </c>
      <c r="H6" s="40" t="s">
        <v>72</v>
      </c>
      <c r="I6" s="35" t="s">
        <v>22</v>
      </c>
      <c r="J6" s="35" t="s">
        <v>23</v>
      </c>
      <c r="K6" s="35" t="s">
        <v>35</v>
      </c>
      <c r="L6" s="31">
        <v>1459605.17</v>
      </c>
      <c r="M6" s="59">
        <f>L6/R6</f>
        <v>0.7999999967114394</v>
      </c>
      <c r="N6" s="31">
        <v>91225.33</v>
      </c>
      <c r="O6" s="31">
        <v>273675.96999999997</v>
      </c>
      <c r="P6" s="55">
        <v>0</v>
      </c>
      <c r="Q6" s="31">
        <f>N6+O6</f>
        <v>364901.3</v>
      </c>
      <c r="R6" s="31">
        <f>L6+N6+O6</f>
        <v>1824506.47</v>
      </c>
    </row>
    <row r="7" spans="1:18" ht="109.2" customHeight="1">
      <c r="A7" s="12" t="s">
        <v>113</v>
      </c>
      <c r="B7" s="12" t="s">
        <v>114</v>
      </c>
      <c r="C7" s="12" t="s">
        <v>115</v>
      </c>
      <c r="D7" s="12" t="s">
        <v>37</v>
      </c>
      <c r="E7" s="13" t="s">
        <v>16</v>
      </c>
      <c r="F7" s="14" t="s">
        <v>116</v>
      </c>
      <c r="G7" s="14" t="s">
        <v>117</v>
      </c>
      <c r="H7" s="13" t="s">
        <v>118</v>
      </c>
      <c r="I7" s="14" t="s">
        <v>17</v>
      </c>
      <c r="J7" s="14" t="s">
        <v>43</v>
      </c>
      <c r="K7" s="14" t="s">
        <v>44</v>
      </c>
      <c r="L7" s="23">
        <v>417982.77</v>
      </c>
      <c r="M7" s="122">
        <v>0.60189999999999999</v>
      </c>
      <c r="N7" s="113">
        <v>104495.69</v>
      </c>
      <c r="O7" s="113">
        <v>171960.44</v>
      </c>
      <c r="P7" s="22">
        <v>0</v>
      </c>
      <c r="Q7" s="113">
        <f>N7+O7+P7</f>
        <v>276456.13</v>
      </c>
      <c r="R7" s="70">
        <f>L7+N7+O7+P7</f>
        <v>694438.9</v>
      </c>
    </row>
    <row r="8" spans="1:18" ht="40.799999999999997" customHeight="1">
      <c r="A8" s="4"/>
      <c r="B8" s="4"/>
      <c r="C8" s="4"/>
      <c r="D8" s="4"/>
      <c r="E8" s="5" t="s">
        <v>21</v>
      </c>
      <c r="F8" s="6" t="s">
        <v>119</v>
      </c>
      <c r="G8" s="6" t="s">
        <v>120</v>
      </c>
      <c r="H8" s="5" t="s">
        <v>121</v>
      </c>
      <c r="I8" s="6" t="s">
        <v>17</v>
      </c>
      <c r="J8" s="6" t="s">
        <v>18</v>
      </c>
      <c r="K8" s="6" t="s">
        <v>25</v>
      </c>
      <c r="L8" s="28">
        <v>3446508.8</v>
      </c>
      <c r="M8" s="50">
        <v>0.60160000000000002</v>
      </c>
      <c r="N8" s="51">
        <v>861627.2</v>
      </c>
      <c r="O8" s="51">
        <v>1420768.2699999998</v>
      </c>
      <c r="P8" s="53">
        <v>0</v>
      </c>
      <c r="Q8" s="51">
        <f>N8+O8+P8</f>
        <v>2282395.4699999997</v>
      </c>
      <c r="R8" s="29">
        <f t="shared" ref="R8:R10" si="0">L8+N8+O8+P8</f>
        <v>5728904.2699999996</v>
      </c>
    </row>
    <row r="9" spans="1:18" ht="30" customHeight="1">
      <c r="A9" s="4"/>
      <c r="B9" s="4"/>
      <c r="C9" s="4"/>
      <c r="D9" s="4"/>
      <c r="E9" s="5" t="s">
        <v>31</v>
      </c>
      <c r="F9" s="6" t="s">
        <v>122</v>
      </c>
      <c r="G9" s="6" t="s">
        <v>123</v>
      </c>
      <c r="H9" s="5" t="s">
        <v>124</v>
      </c>
      <c r="I9" s="6" t="s">
        <v>17</v>
      </c>
      <c r="J9" s="6" t="s">
        <v>18</v>
      </c>
      <c r="K9" s="6" t="s">
        <v>19</v>
      </c>
      <c r="L9" s="28">
        <v>721411.69</v>
      </c>
      <c r="M9" s="50">
        <v>0.60170000000000001</v>
      </c>
      <c r="N9" s="51">
        <v>180352.92</v>
      </c>
      <c r="O9" s="51">
        <v>297191.18000000005</v>
      </c>
      <c r="P9" s="53">
        <v>0</v>
      </c>
      <c r="Q9" s="51">
        <f>N9+O9+P9</f>
        <v>477544.10000000009</v>
      </c>
      <c r="R9" s="29">
        <f t="shared" si="0"/>
        <v>1198955.79</v>
      </c>
    </row>
    <row r="10" spans="1:18" ht="30" customHeight="1" thickBot="1">
      <c r="A10" s="15"/>
      <c r="B10" s="15"/>
      <c r="C10" s="15"/>
      <c r="D10" s="15"/>
      <c r="E10" s="40" t="s">
        <v>32</v>
      </c>
      <c r="F10" s="35" t="s">
        <v>125</v>
      </c>
      <c r="G10" s="35" t="s">
        <v>126</v>
      </c>
      <c r="H10" s="40" t="s">
        <v>127</v>
      </c>
      <c r="I10" s="35" t="s">
        <v>22</v>
      </c>
      <c r="J10" s="35" t="s">
        <v>23</v>
      </c>
      <c r="K10" s="35" t="s">
        <v>24</v>
      </c>
      <c r="L10" s="31">
        <v>2624765.2400000002</v>
      </c>
      <c r="M10" s="123">
        <v>0.79999999756168672</v>
      </c>
      <c r="N10" s="114">
        <v>656191.31999999995</v>
      </c>
      <c r="O10" s="32">
        <v>0</v>
      </c>
      <c r="P10" s="55">
        <v>0</v>
      </c>
      <c r="Q10" s="114">
        <f>N10+O10+P10</f>
        <v>656191.31999999995</v>
      </c>
      <c r="R10" s="33">
        <f t="shared" si="0"/>
        <v>3280956.56</v>
      </c>
    </row>
    <row r="11" spans="1:18" ht="374.4">
      <c r="A11" s="100" t="s">
        <v>164</v>
      </c>
      <c r="B11" s="12" t="s">
        <v>67</v>
      </c>
      <c r="C11" s="12" t="s">
        <v>165</v>
      </c>
      <c r="D11" s="12" t="s">
        <v>166</v>
      </c>
      <c r="E11" s="82" t="s">
        <v>16</v>
      </c>
      <c r="F11" s="83" t="s">
        <v>167</v>
      </c>
      <c r="G11" s="111" t="s">
        <v>168</v>
      </c>
      <c r="H11" s="111" t="s">
        <v>169</v>
      </c>
      <c r="I11" s="83" t="s">
        <v>17</v>
      </c>
      <c r="J11" s="83" t="s">
        <v>43</v>
      </c>
      <c r="K11" s="83" t="s">
        <v>44</v>
      </c>
      <c r="L11" s="37">
        <v>128917.03</v>
      </c>
      <c r="M11" s="65">
        <f t="shared" ref="M11:M15" si="1">L11/R11</f>
        <v>0.60089999105527725</v>
      </c>
      <c r="N11" s="37">
        <v>53393.619999999995</v>
      </c>
      <c r="O11" s="23">
        <v>32229.26</v>
      </c>
      <c r="P11" s="22">
        <v>0</v>
      </c>
      <c r="Q11" s="26">
        <f>N11+O11</f>
        <v>85622.87999999999</v>
      </c>
      <c r="R11" s="26">
        <f>L11+N11+O11+P11</f>
        <v>214539.91</v>
      </c>
    </row>
    <row r="12" spans="1:18" s="2" customFormat="1" ht="68.25" customHeight="1">
      <c r="A12" s="4"/>
      <c r="B12" s="4"/>
      <c r="C12" s="4"/>
      <c r="D12" s="74"/>
      <c r="E12" s="79" t="s">
        <v>21</v>
      </c>
      <c r="F12" s="80" t="s">
        <v>170</v>
      </c>
      <c r="G12" s="112" t="s">
        <v>171</v>
      </c>
      <c r="H12" s="112" t="s">
        <v>172</v>
      </c>
      <c r="I12" s="80" t="s">
        <v>17</v>
      </c>
      <c r="J12" s="80" t="s">
        <v>18</v>
      </c>
      <c r="K12" s="80" t="s">
        <v>25</v>
      </c>
      <c r="L12" s="28">
        <v>847173.78</v>
      </c>
      <c r="M12" s="57">
        <f t="shared" si="1"/>
        <v>0.60079999505842319</v>
      </c>
      <c r="N12" s="28">
        <v>351108.99</v>
      </c>
      <c r="O12" s="28">
        <v>211793.44</v>
      </c>
      <c r="P12" s="53">
        <v>0</v>
      </c>
      <c r="Q12" s="29">
        <f t="shared" ref="Q12:Q14" si="2">N12+O12</f>
        <v>562902.42999999993</v>
      </c>
      <c r="R12" s="29">
        <f t="shared" ref="R12:R14" si="3">L12+N12+O12+P12</f>
        <v>1410076.21</v>
      </c>
    </row>
    <row r="13" spans="1:18" ht="75.75" customHeight="1">
      <c r="A13" s="4"/>
      <c r="B13" s="4"/>
      <c r="C13" s="4"/>
      <c r="D13" s="74"/>
      <c r="E13" s="79" t="s">
        <v>31</v>
      </c>
      <c r="F13" s="80" t="s">
        <v>49</v>
      </c>
      <c r="G13" s="112" t="s">
        <v>50</v>
      </c>
      <c r="H13" s="112" t="s">
        <v>51</v>
      </c>
      <c r="I13" s="80" t="s">
        <v>17</v>
      </c>
      <c r="J13" s="80" t="s">
        <v>18</v>
      </c>
      <c r="K13" s="80" t="s">
        <v>25</v>
      </c>
      <c r="L13" s="28">
        <v>881648.97</v>
      </c>
      <c r="M13" s="57">
        <f t="shared" si="1"/>
        <v>0.60089999951131878</v>
      </c>
      <c r="N13" s="28">
        <v>365152.91999999993</v>
      </c>
      <c r="O13" s="28">
        <v>220412.24</v>
      </c>
      <c r="P13" s="53">
        <v>0</v>
      </c>
      <c r="Q13" s="29">
        <f t="shared" si="2"/>
        <v>585565.15999999992</v>
      </c>
      <c r="R13" s="29">
        <f t="shared" si="3"/>
        <v>1467214.13</v>
      </c>
    </row>
    <row r="14" spans="1:18" s="2" customFormat="1" ht="259.2">
      <c r="A14" s="4"/>
      <c r="B14" s="4"/>
      <c r="C14" s="4"/>
      <c r="D14" s="4"/>
      <c r="E14" s="8" t="s">
        <v>32</v>
      </c>
      <c r="F14" s="10" t="s">
        <v>173</v>
      </c>
      <c r="G14" s="39" t="s">
        <v>174</v>
      </c>
      <c r="H14" s="39" t="s">
        <v>175</v>
      </c>
      <c r="I14" s="10" t="s">
        <v>17</v>
      </c>
      <c r="J14" s="10" t="s">
        <v>27</v>
      </c>
      <c r="K14" s="10" t="s">
        <v>28</v>
      </c>
      <c r="L14" s="28">
        <v>142128</v>
      </c>
      <c r="M14" s="57">
        <f t="shared" si="1"/>
        <v>0.8</v>
      </c>
      <c r="N14" s="109">
        <v>0</v>
      </c>
      <c r="O14" s="30">
        <v>35532</v>
      </c>
      <c r="P14" s="54">
        <v>0</v>
      </c>
      <c r="Q14" s="27">
        <f t="shared" si="2"/>
        <v>35532</v>
      </c>
      <c r="R14" s="27">
        <f t="shared" si="3"/>
        <v>177660</v>
      </c>
    </row>
    <row r="15" spans="1:18" ht="389.4" thickBot="1">
      <c r="A15" s="15"/>
      <c r="B15" s="15"/>
      <c r="C15" s="15"/>
      <c r="D15" s="15"/>
      <c r="E15" s="16" t="s">
        <v>68</v>
      </c>
      <c r="F15" s="17" t="s">
        <v>52</v>
      </c>
      <c r="G15" s="34" t="s">
        <v>53</v>
      </c>
      <c r="H15" s="34" t="s">
        <v>54</v>
      </c>
      <c r="I15" s="35" t="s">
        <v>22</v>
      </c>
      <c r="J15" s="35" t="s">
        <v>55</v>
      </c>
      <c r="K15" s="35" t="s">
        <v>56</v>
      </c>
      <c r="L15" s="38">
        <v>884407.8</v>
      </c>
      <c r="M15" s="58">
        <f t="shared" si="1"/>
        <v>0.8</v>
      </c>
      <c r="N15" s="110">
        <v>0</v>
      </c>
      <c r="O15" s="31">
        <v>221101.95</v>
      </c>
      <c r="P15" s="55">
        <v>0</v>
      </c>
      <c r="Q15" s="33">
        <f>O15+N15</f>
        <v>221101.95</v>
      </c>
      <c r="R15" s="33">
        <v>1105509.75</v>
      </c>
    </row>
    <row r="16" spans="1:18" ht="128.4" customHeight="1">
      <c r="A16" s="11" t="s">
        <v>100</v>
      </c>
      <c r="B16" s="11" t="s">
        <v>101</v>
      </c>
      <c r="C16" s="11" t="s">
        <v>102</v>
      </c>
      <c r="D16" s="11" t="s">
        <v>33</v>
      </c>
      <c r="E16" s="75" t="s">
        <v>16</v>
      </c>
      <c r="F16" s="76" t="s">
        <v>103</v>
      </c>
      <c r="G16" s="76" t="s">
        <v>104</v>
      </c>
      <c r="H16" s="75" t="s">
        <v>105</v>
      </c>
      <c r="I16" s="76" t="s">
        <v>22</v>
      </c>
      <c r="J16" s="76" t="s">
        <v>29</v>
      </c>
      <c r="K16" s="76" t="s">
        <v>36</v>
      </c>
      <c r="L16" s="23">
        <v>747519.69</v>
      </c>
      <c r="M16" s="84">
        <f>L16/R16</f>
        <v>0.7999999935787645</v>
      </c>
      <c r="N16" s="23">
        <v>46719.99</v>
      </c>
      <c r="O16" s="23">
        <v>140159.94</v>
      </c>
      <c r="P16" s="60">
        <v>0</v>
      </c>
      <c r="Q16" s="37">
        <f>O16+N16+P16</f>
        <v>186879.93</v>
      </c>
      <c r="R16" s="26">
        <v>934399.62</v>
      </c>
    </row>
    <row r="17" spans="1:18" ht="210" customHeight="1">
      <c r="A17" s="4"/>
      <c r="B17" s="4"/>
      <c r="C17" s="4"/>
      <c r="D17" s="74"/>
      <c r="E17" s="79" t="s">
        <v>21</v>
      </c>
      <c r="F17" s="80" t="s">
        <v>106</v>
      </c>
      <c r="G17" s="80" t="s">
        <v>107</v>
      </c>
      <c r="H17" s="79" t="s">
        <v>108</v>
      </c>
      <c r="I17" s="80" t="s">
        <v>22</v>
      </c>
      <c r="J17" s="80" t="s">
        <v>29</v>
      </c>
      <c r="K17" s="80" t="s">
        <v>36</v>
      </c>
      <c r="L17" s="30">
        <v>1761818.96</v>
      </c>
      <c r="M17" s="81">
        <v>0.8</v>
      </c>
      <c r="N17" s="53">
        <v>0</v>
      </c>
      <c r="O17" s="28">
        <v>440454.75</v>
      </c>
      <c r="P17" s="53">
        <v>0</v>
      </c>
      <c r="Q17" s="28">
        <f t="shared" ref="Q17:Q19" si="4">O17+N17+P17</f>
        <v>440454.75</v>
      </c>
      <c r="R17" s="29">
        <v>2202273.71</v>
      </c>
    </row>
    <row r="18" spans="1:18" s="2" customFormat="1" ht="77.400000000000006" customHeight="1">
      <c r="A18" s="4"/>
      <c r="B18" s="4"/>
      <c r="C18" s="4"/>
      <c r="D18" s="4"/>
      <c r="E18" s="8" t="s">
        <v>31</v>
      </c>
      <c r="F18" s="10" t="s">
        <v>109</v>
      </c>
      <c r="G18" s="10" t="s">
        <v>110</v>
      </c>
      <c r="H18" s="8" t="s">
        <v>111</v>
      </c>
      <c r="I18" s="10" t="s">
        <v>22</v>
      </c>
      <c r="J18" s="10" t="s">
        <v>29</v>
      </c>
      <c r="K18" s="10" t="s">
        <v>36</v>
      </c>
      <c r="L18" s="30">
        <v>3941241.8320000004</v>
      </c>
      <c r="M18" s="81">
        <f>L18/R18</f>
        <v>0.8</v>
      </c>
      <c r="N18" s="53">
        <v>0</v>
      </c>
      <c r="O18" s="29">
        <v>985310.46</v>
      </c>
      <c r="P18" s="53">
        <v>0</v>
      </c>
      <c r="Q18" s="28">
        <f t="shared" si="4"/>
        <v>985310.46</v>
      </c>
      <c r="R18" s="29">
        <v>4926552.29</v>
      </c>
    </row>
    <row r="19" spans="1:18" ht="15" thickBot="1">
      <c r="A19" s="15"/>
      <c r="B19" s="15"/>
      <c r="C19" s="15"/>
      <c r="D19" s="15"/>
      <c r="E19" s="40" t="s">
        <v>32</v>
      </c>
      <c r="F19" s="35" t="s">
        <v>45</v>
      </c>
      <c r="G19" s="35" t="s">
        <v>112</v>
      </c>
      <c r="H19" s="40" t="s">
        <v>47</v>
      </c>
      <c r="I19" s="35" t="s">
        <v>17</v>
      </c>
      <c r="J19" s="35" t="s">
        <v>27</v>
      </c>
      <c r="K19" s="35" t="s">
        <v>28</v>
      </c>
      <c r="L19" s="31">
        <v>760000</v>
      </c>
      <c r="M19" s="59">
        <f>L19/R19</f>
        <v>0.8</v>
      </c>
      <c r="N19" s="31">
        <v>19000</v>
      </c>
      <c r="O19" s="31">
        <v>171000</v>
      </c>
      <c r="P19" s="55">
        <v>0</v>
      </c>
      <c r="Q19" s="31">
        <f t="shared" si="4"/>
        <v>190000</v>
      </c>
      <c r="R19" s="33">
        <v>950000</v>
      </c>
    </row>
    <row r="20" spans="1:18" ht="43.2">
      <c r="A20" s="12" t="s">
        <v>135</v>
      </c>
      <c r="B20" s="12" t="s">
        <v>136</v>
      </c>
      <c r="C20" s="12" t="s">
        <v>137</v>
      </c>
      <c r="D20" s="12" t="s">
        <v>33</v>
      </c>
      <c r="E20" s="82" t="s">
        <v>16</v>
      </c>
      <c r="F20" s="83" t="s">
        <v>73</v>
      </c>
      <c r="G20" s="83" t="s">
        <v>74</v>
      </c>
      <c r="H20" s="82" t="s">
        <v>75</v>
      </c>
      <c r="I20" s="83" t="s">
        <v>17</v>
      </c>
      <c r="J20" s="83" t="s">
        <v>27</v>
      </c>
      <c r="K20" s="83" t="s">
        <v>34</v>
      </c>
      <c r="L20" s="23">
        <v>4060000</v>
      </c>
      <c r="M20" s="36">
        <f>L20/R20</f>
        <v>0.57999999999999996</v>
      </c>
      <c r="N20" s="23">
        <v>2026500</v>
      </c>
      <c r="O20" s="23">
        <v>913500</v>
      </c>
      <c r="P20" s="60">
        <v>0</v>
      </c>
      <c r="Q20" s="23">
        <f>N20+O20</f>
        <v>2940000</v>
      </c>
      <c r="R20" s="23">
        <f>L20+N20+O20</f>
        <v>7000000</v>
      </c>
    </row>
    <row r="21" spans="1:18" ht="43.2">
      <c r="A21" s="4"/>
      <c r="B21" s="4"/>
      <c r="C21" s="4"/>
      <c r="D21" s="74"/>
      <c r="E21" s="79" t="s">
        <v>21</v>
      </c>
      <c r="F21" s="80" t="s">
        <v>65</v>
      </c>
      <c r="G21" s="80" t="s">
        <v>138</v>
      </c>
      <c r="H21" s="79" t="s">
        <v>139</v>
      </c>
      <c r="I21" s="80" t="s">
        <v>17</v>
      </c>
      <c r="J21" s="80" t="s">
        <v>27</v>
      </c>
      <c r="K21" s="80" t="s">
        <v>34</v>
      </c>
      <c r="L21" s="28">
        <v>50000</v>
      </c>
      <c r="M21" s="81">
        <f t="shared" ref="M21:M24" si="5">L21/R21</f>
        <v>0.8</v>
      </c>
      <c r="N21" s="28">
        <v>1250</v>
      </c>
      <c r="O21" s="28">
        <v>11250</v>
      </c>
      <c r="P21" s="53">
        <v>0</v>
      </c>
      <c r="Q21" s="28">
        <f t="shared" ref="Q21:Q23" si="6">N21+O21</f>
        <v>12500</v>
      </c>
      <c r="R21" s="28">
        <f t="shared" ref="R21:R23" si="7">L21+N21+O21</f>
        <v>62500</v>
      </c>
    </row>
    <row r="22" spans="1:18" s="2" customFormat="1">
      <c r="A22" s="4"/>
      <c r="B22" s="4"/>
      <c r="C22" s="4"/>
      <c r="D22" s="74"/>
      <c r="E22" s="79" t="s">
        <v>31</v>
      </c>
      <c r="F22" s="80" t="s">
        <v>38</v>
      </c>
      <c r="G22" s="80" t="s">
        <v>39</v>
      </c>
      <c r="H22" s="79" t="s">
        <v>40</v>
      </c>
      <c r="I22" s="80" t="s">
        <v>22</v>
      </c>
      <c r="J22" s="80" t="s">
        <v>29</v>
      </c>
      <c r="K22" s="80" t="s">
        <v>30</v>
      </c>
      <c r="L22" s="28">
        <v>2299999.5499999998</v>
      </c>
      <c r="M22" s="81">
        <f t="shared" si="5"/>
        <v>0.79999999930434762</v>
      </c>
      <c r="N22" s="28">
        <v>0</v>
      </c>
      <c r="O22" s="28">
        <v>574999.89</v>
      </c>
      <c r="P22" s="53">
        <v>0</v>
      </c>
      <c r="Q22" s="28">
        <v>574999.89</v>
      </c>
      <c r="R22" s="28">
        <v>2874999.44</v>
      </c>
    </row>
    <row r="23" spans="1:18" ht="43.8" thickBot="1">
      <c r="A23" s="15"/>
      <c r="B23" s="15"/>
      <c r="C23" s="15"/>
      <c r="D23" s="15"/>
      <c r="E23" s="85" t="s">
        <v>32</v>
      </c>
      <c r="F23" s="86" t="s">
        <v>140</v>
      </c>
      <c r="G23" s="86" t="s">
        <v>141</v>
      </c>
      <c r="H23" s="85" t="s">
        <v>142</v>
      </c>
      <c r="I23" s="86" t="s">
        <v>22</v>
      </c>
      <c r="J23" s="86" t="s">
        <v>29</v>
      </c>
      <c r="K23" s="86" t="s">
        <v>30</v>
      </c>
      <c r="L23" s="31">
        <v>800000</v>
      </c>
      <c r="M23" s="59">
        <f t="shared" si="5"/>
        <v>0.8</v>
      </c>
      <c r="N23" s="31">
        <v>50000</v>
      </c>
      <c r="O23" s="31">
        <v>150000</v>
      </c>
      <c r="P23" s="55">
        <v>0</v>
      </c>
      <c r="Q23" s="31">
        <f t="shared" si="6"/>
        <v>200000</v>
      </c>
      <c r="R23" s="31">
        <f t="shared" si="7"/>
        <v>1000000</v>
      </c>
    </row>
    <row r="24" spans="1:18" ht="28.8">
      <c r="A24" s="92" t="s">
        <v>128</v>
      </c>
      <c r="B24" s="12" t="s">
        <v>129</v>
      </c>
      <c r="C24" s="12" t="s">
        <v>130</v>
      </c>
      <c r="D24" s="12" t="s">
        <v>33</v>
      </c>
      <c r="E24" s="82" t="s">
        <v>16</v>
      </c>
      <c r="F24" s="83" t="s">
        <v>131</v>
      </c>
      <c r="G24" s="83" t="s">
        <v>46</v>
      </c>
      <c r="H24" s="82" t="s">
        <v>47</v>
      </c>
      <c r="I24" s="83" t="s">
        <v>17</v>
      </c>
      <c r="J24" s="83" t="s">
        <v>27</v>
      </c>
      <c r="K24" s="83" t="s">
        <v>28</v>
      </c>
      <c r="L24" s="23">
        <v>6450581.1200000001</v>
      </c>
      <c r="M24" s="36">
        <f t="shared" si="5"/>
        <v>0.79999999999999993</v>
      </c>
      <c r="N24" s="23">
        <f>R24-L24-O24</f>
        <v>161264.53000000026</v>
      </c>
      <c r="O24" s="23">
        <f>ROUNDDOWN(L24*22.5%,2)</f>
        <v>1451380.75</v>
      </c>
      <c r="P24" s="60">
        <v>0</v>
      </c>
      <c r="Q24" s="23">
        <f>N24+O24</f>
        <v>1612645.2800000003</v>
      </c>
      <c r="R24" s="23">
        <v>8063226.4000000004</v>
      </c>
    </row>
    <row r="25" spans="1:18" s="2" customFormat="1" ht="28.95" customHeight="1">
      <c r="A25" s="4"/>
      <c r="B25" s="4"/>
      <c r="C25" s="4"/>
      <c r="D25" s="74"/>
      <c r="E25" s="90" t="s">
        <v>21</v>
      </c>
      <c r="F25" s="91" t="s">
        <v>132</v>
      </c>
      <c r="G25" s="91" t="s">
        <v>104</v>
      </c>
      <c r="H25" s="90" t="s">
        <v>133</v>
      </c>
      <c r="I25" s="91" t="s">
        <v>22</v>
      </c>
      <c r="J25" s="91" t="s">
        <v>29</v>
      </c>
      <c r="K25" s="91" t="s">
        <v>36</v>
      </c>
      <c r="L25" s="24">
        <v>174633.98</v>
      </c>
      <c r="M25" s="24">
        <v>80</v>
      </c>
      <c r="N25" s="24">
        <v>10914.63</v>
      </c>
      <c r="O25" s="24">
        <v>32743.87</v>
      </c>
      <c r="P25" s="53">
        <v>0</v>
      </c>
      <c r="Q25" s="24">
        <v>43658.5</v>
      </c>
      <c r="R25" s="24">
        <v>218292.48000000001</v>
      </c>
    </row>
    <row r="26" spans="1:18" ht="46.2" customHeight="1" thickBot="1">
      <c r="A26" s="15"/>
      <c r="B26" s="15"/>
      <c r="C26" s="15"/>
      <c r="D26" s="15"/>
      <c r="E26" s="88" t="s">
        <v>31</v>
      </c>
      <c r="F26" s="89" t="s">
        <v>134</v>
      </c>
      <c r="G26" s="89" t="s">
        <v>110</v>
      </c>
      <c r="H26" s="88" t="s">
        <v>111</v>
      </c>
      <c r="I26" s="89" t="s">
        <v>22</v>
      </c>
      <c r="J26" s="89" t="s">
        <v>29</v>
      </c>
      <c r="K26" s="89" t="s">
        <v>36</v>
      </c>
      <c r="L26" s="25">
        <v>585365.56000000006</v>
      </c>
      <c r="M26" s="25">
        <v>80</v>
      </c>
      <c r="N26" s="25">
        <v>0</v>
      </c>
      <c r="O26" s="25">
        <v>146341.39000000001</v>
      </c>
      <c r="P26" s="55">
        <v>0</v>
      </c>
      <c r="Q26" s="25">
        <v>146341.39000000001</v>
      </c>
      <c r="R26" s="25">
        <v>731706.95</v>
      </c>
    </row>
    <row r="27" spans="1:18" ht="86.4">
      <c r="A27" s="12" t="s">
        <v>176</v>
      </c>
      <c r="B27" s="12" t="s">
        <v>177</v>
      </c>
      <c r="C27" s="12" t="s">
        <v>186</v>
      </c>
      <c r="D27" s="12" t="s">
        <v>26</v>
      </c>
      <c r="E27" s="82" t="s">
        <v>16</v>
      </c>
      <c r="F27" s="83" t="s">
        <v>178</v>
      </c>
      <c r="G27" s="83" t="s">
        <v>58</v>
      </c>
      <c r="H27" s="82" t="s">
        <v>179</v>
      </c>
      <c r="I27" s="83" t="s">
        <v>22</v>
      </c>
      <c r="J27" s="83" t="s">
        <v>23</v>
      </c>
      <c r="K27" s="83" t="s">
        <v>24</v>
      </c>
      <c r="L27" s="37">
        <v>1896422.41</v>
      </c>
      <c r="M27" s="65">
        <f>L27/R27</f>
        <v>0.79999999746891826</v>
      </c>
      <c r="N27" s="37">
        <v>118526.41</v>
      </c>
      <c r="O27" s="37">
        <v>355579.2</v>
      </c>
      <c r="P27" s="68">
        <v>0</v>
      </c>
      <c r="Q27" s="70">
        <f t="shared" ref="Q27:Q30" si="8">N27+O27</f>
        <v>474105.61</v>
      </c>
      <c r="R27" s="70">
        <f>L27+N27+O27</f>
        <v>2370528.02</v>
      </c>
    </row>
    <row r="28" spans="1:18">
      <c r="A28" s="4"/>
      <c r="B28" s="4"/>
      <c r="C28" s="4"/>
      <c r="D28" s="74"/>
      <c r="E28" s="79" t="s">
        <v>21</v>
      </c>
      <c r="F28" s="80" t="s">
        <v>20</v>
      </c>
      <c r="G28" s="80" t="s">
        <v>180</v>
      </c>
      <c r="H28" s="79" t="s">
        <v>59</v>
      </c>
      <c r="I28" s="80" t="s">
        <v>17</v>
      </c>
      <c r="J28" s="80" t="s">
        <v>18</v>
      </c>
      <c r="K28" s="80" t="s">
        <v>19</v>
      </c>
      <c r="L28" s="28">
        <v>3583951.53</v>
      </c>
      <c r="M28" s="57">
        <f>L28/R28</f>
        <v>0.79999999866069615</v>
      </c>
      <c r="N28" s="28">
        <v>89598.8</v>
      </c>
      <c r="O28" s="28">
        <v>806389.09</v>
      </c>
      <c r="P28" s="53">
        <v>0</v>
      </c>
      <c r="Q28" s="28">
        <f t="shared" si="8"/>
        <v>895987.89</v>
      </c>
      <c r="R28" s="93">
        <f>L28+N28+O28</f>
        <v>4479939.42</v>
      </c>
    </row>
    <row r="29" spans="1:18" s="2" customFormat="1" ht="28.8">
      <c r="A29" s="4"/>
      <c r="B29" s="4"/>
      <c r="C29" s="4"/>
      <c r="D29" s="74"/>
      <c r="E29" s="79" t="s">
        <v>31</v>
      </c>
      <c r="F29" s="80" t="s">
        <v>181</v>
      </c>
      <c r="G29" s="80" t="s">
        <v>182</v>
      </c>
      <c r="H29" s="79" t="s">
        <v>183</v>
      </c>
      <c r="I29" s="80" t="s">
        <v>22</v>
      </c>
      <c r="J29" s="80" t="s">
        <v>23</v>
      </c>
      <c r="K29" s="80" t="s">
        <v>24</v>
      </c>
      <c r="L29" s="28">
        <v>190907.72</v>
      </c>
      <c r="M29" s="57">
        <f>L29/R29</f>
        <v>0.8</v>
      </c>
      <c r="N29" s="28">
        <v>11931.74</v>
      </c>
      <c r="O29" s="28">
        <v>35795.19</v>
      </c>
      <c r="P29" s="53">
        <v>0</v>
      </c>
      <c r="Q29" s="29">
        <f t="shared" si="8"/>
        <v>47726.93</v>
      </c>
      <c r="R29" s="29">
        <f>L29+N29+O29</f>
        <v>238634.65</v>
      </c>
    </row>
    <row r="30" spans="1:18" ht="43.8" thickBot="1">
      <c r="A30" s="4"/>
      <c r="B30" s="4"/>
      <c r="C30" s="4"/>
      <c r="D30" s="4"/>
      <c r="E30" s="75" t="s">
        <v>32</v>
      </c>
      <c r="F30" s="76" t="s">
        <v>161</v>
      </c>
      <c r="G30" s="76" t="s">
        <v>184</v>
      </c>
      <c r="H30" s="75" t="s">
        <v>163</v>
      </c>
      <c r="I30" s="76" t="s">
        <v>17</v>
      </c>
      <c r="J30" s="76" t="s">
        <v>18</v>
      </c>
      <c r="K30" s="76" t="s">
        <v>19</v>
      </c>
      <c r="L30" s="77">
        <v>1443262.36</v>
      </c>
      <c r="M30" s="73">
        <f>L30/R30</f>
        <v>0.79999999999999993</v>
      </c>
      <c r="N30" s="77">
        <v>36081.56</v>
      </c>
      <c r="O30" s="77">
        <v>324734.03000000003</v>
      </c>
      <c r="P30" s="78">
        <v>0</v>
      </c>
      <c r="Q30" s="52">
        <f t="shared" si="8"/>
        <v>360815.59</v>
      </c>
      <c r="R30" s="52">
        <f>L30+N30+O30</f>
        <v>1804077.9500000002</v>
      </c>
    </row>
    <row r="31" spans="1:18" s="2" customFormat="1" ht="127.5" customHeight="1">
      <c r="A31" s="129" t="s">
        <v>81</v>
      </c>
      <c r="B31" s="129" t="s">
        <v>82</v>
      </c>
      <c r="C31" s="129" t="s">
        <v>83</v>
      </c>
      <c r="D31" s="129" t="s">
        <v>41</v>
      </c>
      <c r="E31" s="103" t="s">
        <v>16</v>
      </c>
      <c r="F31" s="14" t="s">
        <v>71</v>
      </c>
      <c r="G31" s="14" t="s">
        <v>84</v>
      </c>
      <c r="H31" s="13" t="s">
        <v>72</v>
      </c>
      <c r="I31" s="14" t="s">
        <v>22</v>
      </c>
      <c r="J31" s="14" t="s">
        <v>23</v>
      </c>
      <c r="K31" s="14" t="s">
        <v>35</v>
      </c>
      <c r="L31" s="23">
        <v>610600.03</v>
      </c>
      <c r="M31" s="67">
        <v>0.8</v>
      </c>
      <c r="N31" s="108">
        <v>38162.51</v>
      </c>
      <c r="O31" s="108">
        <v>114487.5</v>
      </c>
      <c r="P31" s="68">
        <v>0</v>
      </c>
      <c r="Q31" s="23">
        <f>N31+O31</f>
        <v>152650.01</v>
      </c>
      <c r="R31" s="23">
        <v>763250.04</v>
      </c>
    </row>
    <row r="32" spans="1:18" ht="80.25" customHeight="1">
      <c r="A32" s="130"/>
      <c r="B32" s="130"/>
      <c r="C32" s="130"/>
      <c r="D32" s="130"/>
      <c r="E32" s="104" t="s">
        <v>21</v>
      </c>
      <c r="F32" s="95" t="s">
        <v>61</v>
      </c>
      <c r="G32" s="95" t="s">
        <v>66</v>
      </c>
      <c r="H32" s="94" t="s">
        <v>85</v>
      </c>
      <c r="I32" s="95" t="s">
        <v>22</v>
      </c>
      <c r="J32" s="95" t="s">
        <v>23</v>
      </c>
      <c r="K32" s="95" t="s">
        <v>35</v>
      </c>
      <c r="L32" s="28">
        <v>958616.44</v>
      </c>
      <c r="M32" s="66">
        <f>L32/R32</f>
        <v>0.79999999332371141</v>
      </c>
      <c r="N32" s="28">
        <v>59913.54</v>
      </c>
      <c r="O32" s="28">
        <v>179740.58</v>
      </c>
      <c r="P32" s="53">
        <v>0</v>
      </c>
      <c r="Q32" s="30">
        <f t="shared" ref="Q32:Q37" si="9">N32+O32</f>
        <v>239654.12</v>
      </c>
      <c r="R32" s="28">
        <v>1198270.56</v>
      </c>
    </row>
    <row r="33" spans="1:18" ht="106.95" customHeight="1">
      <c r="A33" s="130"/>
      <c r="B33" s="130"/>
      <c r="C33" s="130"/>
      <c r="D33" s="130"/>
      <c r="E33" s="105" t="s">
        <v>31</v>
      </c>
      <c r="F33" s="91" t="s">
        <v>86</v>
      </c>
      <c r="G33" s="91" t="s">
        <v>87</v>
      </c>
      <c r="H33" s="90" t="s">
        <v>88</v>
      </c>
      <c r="I33" s="91" t="s">
        <v>22</v>
      </c>
      <c r="J33" s="91" t="s">
        <v>23</v>
      </c>
      <c r="K33" s="91" t="s">
        <v>35</v>
      </c>
      <c r="L33" s="93">
        <v>1443311.77</v>
      </c>
      <c r="M33" s="96">
        <v>80</v>
      </c>
      <c r="N33" s="93">
        <v>90207</v>
      </c>
      <c r="O33" s="93">
        <v>270620.95</v>
      </c>
      <c r="P33" s="97">
        <v>0</v>
      </c>
      <c r="Q33" s="98">
        <v>360827.95</v>
      </c>
      <c r="R33" s="93">
        <v>1804139.72</v>
      </c>
    </row>
    <row r="34" spans="1:18" s="2" customFormat="1" ht="90" customHeight="1">
      <c r="A34" s="130"/>
      <c r="B34" s="130"/>
      <c r="C34" s="130"/>
      <c r="D34" s="130"/>
      <c r="E34" s="124" t="s">
        <v>32</v>
      </c>
      <c r="F34" s="125" t="s">
        <v>89</v>
      </c>
      <c r="G34" s="125" t="s">
        <v>90</v>
      </c>
      <c r="H34" s="126" t="s">
        <v>91</v>
      </c>
      <c r="I34" s="125" t="s">
        <v>22</v>
      </c>
      <c r="J34" s="125" t="s">
        <v>23</v>
      </c>
      <c r="K34" s="125" t="s">
        <v>35</v>
      </c>
      <c r="L34" s="93">
        <v>1286689.54</v>
      </c>
      <c r="M34" s="96">
        <v>0.8</v>
      </c>
      <c r="N34" s="93">
        <v>80418.100000000006</v>
      </c>
      <c r="O34" s="93">
        <v>241254.29</v>
      </c>
      <c r="P34" s="97">
        <v>0</v>
      </c>
      <c r="Q34" s="98">
        <f t="shared" si="9"/>
        <v>321672.39</v>
      </c>
      <c r="R34" s="93">
        <v>1608361.93</v>
      </c>
    </row>
    <row r="35" spans="1:18">
      <c r="A35" s="130"/>
      <c r="B35" s="130"/>
      <c r="C35" s="130"/>
      <c r="D35" s="130"/>
      <c r="E35" s="90" t="s">
        <v>68</v>
      </c>
      <c r="F35" s="91" t="s">
        <v>42</v>
      </c>
      <c r="G35" s="91" t="s">
        <v>76</v>
      </c>
      <c r="H35" s="90" t="s">
        <v>77</v>
      </c>
      <c r="I35" s="91" t="s">
        <v>22</v>
      </c>
      <c r="J35" s="91" t="s">
        <v>23</v>
      </c>
      <c r="K35" s="91" t="s">
        <v>35</v>
      </c>
      <c r="L35" s="99">
        <v>1162576.1599999999</v>
      </c>
      <c r="M35" s="66">
        <v>0.8</v>
      </c>
      <c r="N35" s="99">
        <v>72661.009999999995</v>
      </c>
      <c r="O35" s="99">
        <v>217983.03</v>
      </c>
      <c r="P35" s="53">
        <v>0</v>
      </c>
      <c r="Q35" s="30">
        <f t="shared" si="9"/>
        <v>290644.03999999998</v>
      </c>
      <c r="R35" s="28">
        <v>1453220.2</v>
      </c>
    </row>
    <row r="36" spans="1:18" s="2" customFormat="1" ht="28.8">
      <c r="A36" s="130"/>
      <c r="B36" s="130"/>
      <c r="C36" s="130"/>
      <c r="D36" s="130"/>
      <c r="E36" s="106" t="s">
        <v>69</v>
      </c>
      <c r="F36" s="72" t="s">
        <v>92</v>
      </c>
      <c r="G36" s="72" t="s">
        <v>93</v>
      </c>
      <c r="H36" s="71" t="s">
        <v>60</v>
      </c>
      <c r="I36" s="72" t="s">
        <v>22</v>
      </c>
      <c r="J36" s="72" t="s">
        <v>23</v>
      </c>
      <c r="K36" s="72" t="s">
        <v>35</v>
      </c>
      <c r="L36" s="28">
        <v>287875.20000000001</v>
      </c>
      <c r="M36" s="66">
        <v>0.8</v>
      </c>
      <c r="N36" s="93">
        <v>17992.2</v>
      </c>
      <c r="O36" s="93">
        <v>53976.6</v>
      </c>
      <c r="P36" s="53">
        <v>0</v>
      </c>
      <c r="Q36" s="30">
        <f t="shared" si="9"/>
        <v>71968.800000000003</v>
      </c>
      <c r="R36" s="28">
        <v>359844</v>
      </c>
    </row>
    <row r="37" spans="1:18" ht="15" thickBot="1">
      <c r="A37" s="131"/>
      <c r="B37" s="131"/>
      <c r="C37" s="131"/>
      <c r="D37" s="131"/>
      <c r="E37" s="107" t="s">
        <v>70</v>
      </c>
      <c r="F37" s="17" t="s">
        <v>94</v>
      </c>
      <c r="G37" s="17" t="s">
        <v>95</v>
      </c>
      <c r="H37" s="16" t="s">
        <v>96</v>
      </c>
      <c r="I37" s="17" t="s">
        <v>17</v>
      </c>
      <c r="J37" s="17" t="s">
        <v>18</v>
      </c>
      <c r="K37" s="17" t="s">
        <v>25</v>
      </c>
      <c r="L37" s="31">
        <v>1458822.86</v>
      </c>
      <c r="M37" s="69">
        <v>0.8</v>
      </c>
      <c r="N37" s="31">
        <v>36470.58</v>
      </c>
      <c r="O37" s="31">
        <v>328235.14</v>
      </c>
      <c r="P37" s="87">
        <v>0</v>
      </c>
      <c r="Q37" s="38">
        <f t="shared" si="9"/>
        <v>364705.72000000003</v>
      </c>
      <c r="R37" s="31" t="e">
        <f>#REF!+#REF!</f>
        <v>#REF!</v>
      </c>
    </row>
    <row r="38" spans="1:18" ht="271.2" customHeight="1">
      <c r="A38" s="11" t="s">
        <v>143</v>
      </c>
      <c r="B38" s="11" t="s">
        <v>144</v>
      </c>
      <c r="C38" s="11" t="s">
        <v>145</v>
      </c>
      <c r="D38" s="11" t="s">
        <v>26</v>
      </c>
      <c r="E38" s="8" t="s">
        <v>16</v>
      </c>
      <c r="F38" s="10" t="s">
        <v>73</v>
      </c>
      <c r="G38" s="10" t="s">
        <v>74</v>
      </c>
      <c r="H38" s="8" t="s">
        <v>75</v>
      </c>
      <c r="I38" s="10" t="s">
        <v>17</v>
      </c>
      <c r="J38" s="10" t="s">
        <v>27</v>
      </c>
      <c r="K38" s="10" t="s">
        <v>34</v>
      </c>
      <c r="L38" s="113">
        <v>3739598.63</v>
      </c>
      <c r="M38" s="113">
        <v>60.199999875401602</v>
      </c>
      <c r="N38" s="113">
        <v>841409.69</v>
      </c>
      <c r="O38" s="113">
        <v>1630949.55</v>
      </c>
      <c r="P38" s="113">
        <v>0</v>
      </c>
      <c r="Q38" s="113">
        <f>N38+O38</f>
        <v>2472359.2400000002</v>
      </c>
      <c r="R38" s="113">
        <f>L38+N38+O38</f>
        <v>6211957.8700000001</v>
      </c>
    </row>
    <row r="39" spans="1:18" ht="35.4" customHeight="1" thickBot="1">
      <c r="A39" s="4"/>
      <c r="B39" s="4"/>
      <c r="C39" s="4"/>
      <c r="D39" s="4"/>
      <c r="E39" s="40" t="s">
        <v>21</v>
      </c>
      <c r="F39" s="35" t="s">
        <v>146</v>
      </c>
      <c r="G39" s="35" t="s">
        <v>147</v>
      </c>
      <c r="H39" s="40" t="s">
        <v>148</v>
      </c>
      <c r="I39" s="35" t="s">
        <v>22</v>
      </c>
      <c r="J39" s="35" t="s">
        <v>29</v>
      </c>
      <c r="K39" s="35" t="s">
        <v>30</v>
      </c>
      <c r="L39" s="114">
        <v>3374672</v>
      </c>
      <c r="M39" s="114">
        <v>80</v>
      </c>
      <c r="N39" s="114">
        <v>210917</v>
      </c>
      <c r="O39" s="114">
        <v>632751</v>
      </c>
      <c r="P39" s="114">
        <v>0</v>
      </c>
      <c r="Q39" s="114">
        <v>843668</v>
      </c>
      <c r="R39" s="114">
        <v>4218340</v>
      </c>
    </row>
    <row r="40" spans="1:18" ht="72">
      <c r="A40" s="100" t="s">
        <v>149</v>
      </c>
      <c r="B40" s="12" t="s">
        <v>150</v>
      </c>
      <c r="C40" s="12" t="s">
        <v>151</v>
      </c>
      <c r="D40" s="117" t="s">
        <v>152</v>
      </c>
      <c r="E40" s="118" t="s">
        <v>16</v>
      </c>
      <c r="F40" s="119" t="s">
        <v>57</v>
      </c>
      <c r="G40" s="119" t="s">
        <v>153</v>
      </c>
      <c r="H40" s="120" t="s">
        <v>48</v>
      </c>
      <c r="I40" s="119" t="s">
        <v>22</v>
      </c>
      <c r="J40" s="119" t="s">
        <v>29</v>
      </c>
      <c r="K40" s="119" t="s">
        <v>30</v>
      </c>
      <c r="L40" s="23">
        <v>580450.14</v>
      </c>
      <c r="M40" s="115">
        <f>L40/R40</f>
        <v>0.79999999448703729</v>
      </c>
      <c r="N40" s="23">
        <v>0</v>
      </c>
      <c r="O40" s="23">
        <v>108834.4</v>
      </c>
      <c r="P40" s="23">
        <v>36278.14</v>
      </c>
      <c r="Q40" s="23">
        <f>O40+P40+N40</f>
        <v>145112.53999999998</v>
      </c>
      <c r="R40" s="23">
        <f>L40+O40+P40+N40</f>
        <v>725562.68</v>
      </c>
    </row>
    <row r="41" spans="1:18" s="2" customFormat="1" ht="43.5" customHeight="1">
      <c r="A41" s="101"/>
      <c r="B41" s="4"/>
      <c r="C41" s="4"/>
      <c r="D41" s="74"/>
      <c r="E41" s="79" t="s">
        <v>21</v>
      </c>
      <c r="F41" s="80" t="s">
        <v>154</v>
      </c>
      <c r="G41" s="80" t="s">
        <v>74</v>
      </c>
      <c r="H41" s="79" t="s">
        <v>75</v>
      </c>
      <c r="I41" s="80" t="s">
        <v>17</v>
      </c>
      <c r="J41" s="80" t="s">
        <v>27</v>
      </c>
      <c r="K41" s="80" t="s">
        <v>34</v>
      </c>
      <c r="L41" s="28">
        <v>1480861.44</v>
      </c>
      <c r="M41" s="116">
        <f t="shared" ref="M41:M42" si="10">L41/R41</f>
        <v>0.79999999999999993</v>
      </c>
      <c r="N41" s="28">
        <v>37021.54</v>
      </c>
      <c r="O41" s="28">
        <v>333193.82</v>
      </c>
      <c r="P41" s="28">
        <v>0</v>
      </c>
      <c r="Q41" s="28">
        <f>O41+P41+N41</f>
        <v>370215.36</v>
      </c>
      <c r="R41" s="30">
        <f>L41+O41+P41+N41</f>
        <v>1851076.8</v>
      </c>
    </row>
    <row r="42" spans="1:18" ht="93.6" customHeight="1" thickBot="1">
      <c r="A42" s="102"/>
      <c r="B42" s="15"/>
      <c r="C42" s="15"/>
      <c r="D42" s="15"/>
      <c r="E42" s="85" t="s">
        <v>31</v>
      </c>
      <c r="F42" s="86" t="s">
        <v>62</v>
      </c>
      <c r="G42" s="86" t="s">
        <v>63</v>
      </c>
      <c r="H42" s="85" t="s">
        <v>64</v>
      </c>
      <c r="I42" s="86" t="s">
        <v>22</v>
      </c>
      <c r="J42" s="86" t="s">
        <v>29</v>
      </c>
      <c r="K42" s="86" t="s">
        <v>30</v>
      </c>
      <c r="L42" s="31">
        <v>822964.62</v>
      </c>
      <c r="M42" s="56">
        <f t="shared" si="10"/>
        <v>0.79999999611161898</v>
      </c>
      <c r="N42" s="31">
        <v>51435.3</v>
      </c>
      <c r="O42" s="31">
        <v>154305.85999999999</v>
      </c>
      <c r="P42" s="31">
        <v>0</v>
      </c>
      <c r="Q42" s="31">
        <f>O42+P42+N42</f>
        <v>205741.15999999997</v>
      </c>
      <c r="R42" s="38">
        <f>L42+O42+P42+N42</f>
        <v>1028705.78</v>
      </c>
    </row>
    <row r="43" spans="1:18" ht="409.6" customHeight="1">
      <c r="A43" s="121" t="s">
        <v>155</v>
      </c>
      <c r="B43" s="11" t="s">
        <v>156</v>
      </c>
      <c r="C43" s="11" t="s">
        <v>157</v>
      </c>
      <c r="D43" s="11" t="s">
        <v>41</v>
      </c>
      <c r="E43" s="8" t="s">
        <v>16</v>
      </c>
      <c r="F43" s="10" t="s">
        <v>158</v>
      </c>
      <c r="G43" s="39" t="s">
        <v>159</v>
      </c>
      <c r="H43" s="39" t="s">
        <v>160</v>
      </c>
      <c r="I43" s="10" t="s">
        <v>22</v>
      </c>
      <c r="J43" s="10" t="s">
        <v>23</v>
      </c>
      <c r="K43" s="10" t="s">
        <v>24</v>
      </c>
      <c r="L43" s="27">
        <v>5271746.8321599998</v>
      </c>
      <c r="M43" s="21">
        <v>0.8</v>
      </c>
      <c r="N43" s="30">
        <f>R43*5%</f>
        <v>329484.17700999998</v>
      </c>
      <c r="O43" s="30">
        <f>R43*15%</f>
        <v>988452.53102999995</v>
      </c>
      <c r="P43" s="21">
        <v>0</v>
      </c>
      <c r="Q43" s="30">
        <f>N43+O43</f>
        <v>1317936.7080399999</v>
      </c>
      <c r="R43" s="27">
        <v>6589683.5401999997</v>
      </c>
    </row>
    <row r="44" spans="1:18" ht="158.25" customHeight="1" thickBot="1">
      <c r="A44" s="102"/>
      <c r="B44" s="15"/>
      <c r="C44" s="15"/>
      <c r="D44" s="15"/>
      <c r="E44" s="40" t="s">
        <v>21</v>
      </c>
      <c r="F44" s="35" t="s">
        <v>161</v>
      </c>
      <c r="G44" s="40" t="s">
        <v>162</v>
      </c>
      <c r="H44" s="40" t="s">
        <v>163</v>
      </c>
      <c r="I44" s="35" t="s">
        <v>17</v>
      </c>
      <c r="J44" s="35" t="s">
        <v>18</v>
      </c>
      <c r="K44" s="35" t="s">
        <v>19</v>
      </c>
      <c r="L44" s="31">
        <v>1938943.61</v>
      </c>
      <c r="M44" s="41">
        <f t="shared" ref="M44" si="11">L44/R44</f>
        <v>0.79999999752442519</v>
      </c>
      <c r="N44" s="33">
        <f>R44-L44-O44</f>
        <v>48473.597749999899</v>
      </c>
      <c r="O44" s="33">
        <f>L44*22.5%</f>
        <v>436262.31225000002</v>
      </c>
      <c r="P44" s="32">
        <v>0</v>
      </c>
      <c r="Q44" s="33">
        <f>O44+N44+P44</f>
        <v>484735.90999999992</v>
      </c>
      <c r="R44" s="31">
        <v>2423679.52</v>
      </c>
    </row>
    <row r="45" spans="1:18" ht="15" thickBot="1">
      <c r="A45" s="61"/>
      <c r="B45" s="61"/>
      <c r="C45" s="61"/>
      <c r="D45" s="61"/>
      <c r="E45" s="61"/>
      <c r="F45" s="62"/>
      <c r="G45" s="62"/>
      <c r="H45" s="63" t="s">
        <v>185</v>
      </c>
      <c r="I45" s="62"/>
      <c r="J45" s="62"/>
      <c r="K45" s="62"/>
      <c r="L45" s="64">
        <f>SUM(L5:L44)</f>
        <v>70372926.054159999</v>
      </c>
      <c r="M45" s="64"/>
      <c r="N45" s="64"/>
      <c r="O45" s="64"/>
      <c r="P45" s="64"/>
      <c r="Q45" s="64"/>
      <c r="R45" s="64"/>
    </row>
    <row r="46" spans="1:18">
      <c r="N46" s="43"/>
      <c r="O46" s="43"/>
    </row>
    <row r="47" spans="1:18">
      <c r="N47" s="44"/>
      <c r="O47" s="44"/>
    </row>
  </sheetData>
  <autoFilter ref="A4:AZ45" xr:uid="{BC955EF0-1549-4297-9346-7D6E106695F8}"/>
  <mergeCells count="4">
    <mergeCell ref="A31:A37"/>
    <mergeCell ref="B31:B37"/>
    <mergeCell ref="C31:C37"/>
    <mergeCell ref="D31:D3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Camerzan Orsolya</cp:lastModifiedBy>
  <dcterms:created xsi:type="dcterms:W3CDTF">2024-12-02T19:15:17Z</dcterms:created>
  <dcterms:modified xsi:type="dcterms:W3CDTF">2024-12-18T11:12:47Z</dcterms:modified>
</cp:coreProperties>
</file>